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1880" windowHeight="679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'CF'!$A$1:$G$94</definedName>
    <definedName name="_xlnm.Print_Area" localSheetId="2">'CIE'!$A$1:$T$68</definedName>
    <definedName name="_xlnm.Print_Area" localSheetId="0">'IS'!$A$1:$I$73</definedName>
  </definedNames>
  <calcPr fullCalcOnLoad="1"/>
</workbook>
</file>

<file path=xl/sharedStrings.xml><?xml version="1.0" encoding="utf-8"?>
<sst xmlns="http://schemas.openxmlformats.org/spreadsheetml/2006/main" count="225" uniqueCount="166">
  <si>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</si>
  <si>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</si>
  <si>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</si>
  <si>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</si>
  <si>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</si>
  <si>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</si>
  <si>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</si>
  <si>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</si>
  <si>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</si>
  <si>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</si>
  <si>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</si>
  <si>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</si>
  <si>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</si>
  <si>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</si>
  <si>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</si>
  <si>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</si>
  <si>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</si>
  <si>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</si>
  <si>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</si>
  <si>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</si>
  <si>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</si>
  <si>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</si>
  <si>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</si>
  <si>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</si>
  <si>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</si>
  <si>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</si>
  <si>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</si>
  <si>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</si>
  <si>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</si>
  <si>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</si>
  <si>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</si>
  <si>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</si>
  <si>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</si>
  <si>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</si>
  <si>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</si>
  <si>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</si>
  <si>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</si>
  <si>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</si>
  <si>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</si>
  <si>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</si>
  <si>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</si>
  <si>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</si>
  <si>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</si>
  <si>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</si>
  <si>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</si>
  <si>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</si>
  <si>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</si>
  <si>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</si>
  <si>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</si>
  <si>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</si>
  <si>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</si>
  <si>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</si>
  <si>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</si>
  <si>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</si>
  <si>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</si>
  <si>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</si>
  <si>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</si>
  <si>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</si>
  <si>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</si>
  <si>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</si>
  <si>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</si>
  <si>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</si>
  <si>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</si>
  <si>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</si>
  <si>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</si>
  <si>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</si>
  <si>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</si>
  <si>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</si>
  <si>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</si>
  <si>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</si>
  <si>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</si>
  <si>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</si>
  <si>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</si>
  <si>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</si>
  <si>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</si>
  <si>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</si>
  <si>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</si>
  <si>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</si>
  <si>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</si>
  <si>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</si>
  <si>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</si>
  <si>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Short term loan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</si>
  <si>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</si>
  <si>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</si>
  <si>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</si>
  <si>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</si>
  <si>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</si>
  <si>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</si>
  <si>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</si>
  <si>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</si>
  <si>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</si>
  <si>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</si>
  <si>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</si>
  <si>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</si>
  <si>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31.12.2006</t>
  </si>
  <si>
    <t>Tax recoverable</t>
  </si>
  <si>
    <t>Fixed deposits with license bank</t>
  </si>
  <si>
    <t>Hire purchase payables</t>
  </si>
  <si>
    <t>SHARE PREMIUM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</si>
  <si>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</si>
  <si>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</si>
  <si>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</si>
  <si>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</si>
  <si>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</si>
  <si>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</si>
  <si>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</si>
  <si>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</si>
  <si>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</si>
  <si>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</si>
  <si>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</si>
  <si>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</si>
  <si>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</si>
  <si>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</si>
  <si>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Decrease/(Increase) in fixed deposits pledged</t>
  </si>
  <si>
    <t>Repayment of hire purchase payables</t>
  </si>
  <si>
    <t>NET INCREASE IN CASH AND CASH EQUIVALENTS</t>
  </si>
  <si>
    <t>EFFECTS OF FOREGIN EXCHANGE RATE CHANGES</t>
  </si>
  <si>
    <t>Net cash from operating activities</t>
  </si>
  <si>
    <t>Cash generated from operations</t>
  </si>
  <si>
    <t>Net cash from financing activities</t>
  </si>
  <si>
    <t>Shareholders'</t>
  </si>
  <si>
    <t>Interests</t>
  </si>
  <si>
    <t>At End Of Period</t>
  </si>
  <si>
    <t>Adjustments for :-</t>
  </si>
  <si>
    <t xml:space="preserve">Drawdown of Murabahah Commercial Papers </t>
  </si>
  <si>
    <t>Attributable to:-</t>
  </si>
  <si>
    <t>The Unaudited Condensed Income Statements should be read in conjunction with the audited financial statements of the Group for the financial year ended 31 December 2006.</t>
  </si>
  <si>
    <t>Profit before taxation</t>
  </si>
  <si>
    <t>Net Profit for the period</t>
  </si>
  <si>
    <t>Tax payables</t>
  </si>
  <si>
    <t>The Unaudited Condensed Balance Sheets should be read in conjunction with the audited financial statements of the Group for the financial year ended 31 December 2006.</t>
  </si>
  <si>
    <t>At 1 January 2007</t>
  </si>
  <si>
    <t>At 1 January 2006</t>
  </si>
  <si>
    <t>Net profit for the period</t>
  </si>
  <si>
    <t>The Unaudited Condensed Consolidated Statement of Changes in Equity should be read in conjunction with the audited financial statements of the Group for the financial year ended 31 December 2006.</t>
  </si>
  <si>
    <t>CASH AND CASH EQUIVALENTS AT BEGINNING OF PERIOD</t>
  </si>
  <si>
    <t>CASH AND CASH EQUIVALENTS AT END OF PERIOD</t>
  </si>
  <si>
    <t>The Unaudited Condensed Consolidated Cash Flow Statement should be read in conjunction with the audited financial statements of the Group for the financial year ended 31 December 2006.</t>
  </si>
  <si>
    <t>Exchange</t>
  </si>
  <si>
    <t>(Restated)</t>
  </si>
  <si>
    <t>Drawdown of fixed loan net of repayment</t>
  </si>
  <si>
    <t>Prepaid lease payments</t>
  </si>
  <si>
    <t>Dividend</t>
  </si>
  <si>
    <t>Acqusition in subsidiary company, net of cash</t>
  </si>
  <si>
    <t xml:space="preserve">Drawdown of short term loan </t>
  </si>
  <si>
    <t>- Page 1 of 14 -</t>
  </si>
  <si>
    <t>- Page 2 of 14 -</t>
  </si>
  <si>
    <t>- Page 3 of 14 -</t>
  </si>
  <si>
    <t>- Page 4 of 14 -</t>
  </si>
  <si>
    <t>The notes set out on pages 5 to 14 form an integral part of the interim financial report.</t>
  </si>
  <si>
    <t>Earnings per share attributable to</t>
  </si>
  <si>
    <t>equity holders of the parent:-</t>
  </si>
  <si>
    <t>30.09.2007</t>
  </si>
  <si>
    <t>30.09.2006</t>
  </si>
  <si>
    <t>PCB Financial Report For Third Quarter Ended 30.09.2007</t>
  </si>
  <si>
    <r>
      <t xml:space="preserve">   </t>
    </r>
    <r>
      <rPr>
        <b/>
        <u val="single"/>
        <sz val="11"/>
        <rFont val="Times New Roman"/>
        <family val="1"/>
      </rPr>
      <t>To Date 30.09.2007</t>
    </r>
  </si>
  <si>
    <t>At 30 September 2007</t>
  </si>
  <si>
    <r>
      <t xml:space="preserve">    </t>
    </r>
    <r>
      <rPr>
        <b/>
        <u val="single"/>
        <sz val="11"/>
        <rFont val="Times New Roman"/>
        <family val="1"/>
      </rPr>
      <t>At 30.09.2006</t>
    </r>
  </si>
  <si>
    <t>At 30 September 2006</t>
  </si>
  <si>
    <t>Dividend paid</t>
  </si>
  <si>
    <t>Issue of shares by subsidiary</t>
  </si>
  <si>
    <t>FOR THE THIRD FINANCIAL QUARTER ENDED 30 SEPTEMBER 2007</t>
  </si>
  <si>
    <t>Purchase of leasehold land</t>
  </si>
  <si>
    <t xml:space="preserve">   company to minority shareholders</t>
  </si>
  <si>
    <t>Proceeds from issue of shares to minority shareholders</t>
  </si>
  <si>
    <t>Net cash used in investing activities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</si>
</sst>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Alignment="1">
      <alignment/>
    </xf>
    <xf numFmtId="0" fontId="9" fillId="3" borderId="0" xfId="0" applyFont="1" applyFill="1" applyBorder="1" applyAlignment="1">
      <alignment horizontal="left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97" fontId="1" fillId="3" borderId="0" xfId="21" applyFont="1" applyFill="1">
      <alignment/>
      <protection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7" fontId="1" fillId="3" borderId="0" xfId="0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3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 horizontal="center"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340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93" width="8.8515625" style="1" customWidth="1"/>
    <col min="94" max="16384" width="9.140625" style="1" customWidth="1"/>
  </cols>
  <sheetData>
    <row r="1" spans="1:9" ht="15">
      <c r="A1" s="180" t="s">
        <v>42</v>
      </c>
      <c r="B1" s="180"/>
      <c r="C1" s="180"/>
      <c r="D1" s="180"/>
      <c r="E1" s="180"/>
      <c r="F1" s="180"/>
      <c r="G1" s="180"/>
      <c r="H1" s="180"/>
      <c r="I1" s="180"/>
    </row>
    <row r="2" spans="1:9" ht="15" customHeight="1">
      <c r="A2" s="181" t="s">
        <v>43</v>
      </c>
      <c r="B2" s="181"/>
      <c r="C2" s="181"/>
      <c r="D2" s="181"/>
      <c r="E2" s="181"/>
      <c r="F2" s="181"/>
      <c r="G2" s="181"/>
      <c r="H2" s="181"/>
      <c r="I2" s="181"/>
    </row>
    <row r="3" spans="1:9" ht="15" customHeight="1">
      <c r="A3" s="181" t="s">
        <v>22</v>
      </c>
      <c r="B3" s="181"/>
      <c r="C3" s="181"/>
      <c r="D3" s="181"/>
      <c r="E3" s="181"/>
      <c r="F3" s="181"/>
      <c r="G3" s="181"/>
      <c r="H3" s="181"/>
      <c r="I3" s="181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8" t="s">
        <v>45</v>
      </c>
      <c r="B6" s="178"/>
      <c r="C6" s="178"/>
      <c r="D6" s="178"/>
      <c r="E6" s="178"/>
      <c r="F6" s="178"/>
      <c r="G6" s="178"/>
      <c r="H6" s="178"/>
      <c r="I6" s="178"/>
    </row>
    <row r="7" spans="1:9" ht="15.75" thickBot="1">
      <c r="A7" s="179" t="s">
        <v>161</v>
      </c>
      <c r="B7" s="179"/>
      <c r="C7" s="179"/>
      <c r="D7" s="179"/>
      <c r="E7" s="179"/>
      <c r="F7" s="179"/>
      <c r="G7" s="179"/>
      <c r="H7" s="179"/>
      <c r="I7" s="179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29</v>
      </c>
    </row>
    <row r="11" ht="15">
      <c r="A11" s="18"/>
    </row>
    <row r="12" spans="2:11" s="18" customFormat="1" ht="14.25">
      <c r="B12" s="16"/>
      <c r="C12" s="180" t="s">
        <v>56</v>
      </c>
      <c r="D12" s="180"/>
      <c r="E12" s="180"/>
      <c r="F12" s="79"/>
      <c r="G12" s="180" t="s">
        <v>57</v>
      </c>
      <c r="H12" s="180"/>
      <c r="I12" s="180"/>
      <c r="K12" s="92"/>
    </row>
    <row r="13" spans="2:11" s="18" customFormat="1" ht="14.25">
      <c r="B13" s="16"/>
      <c r="C13" s="29"/>
      <c r="D13" s="29"/>
      <c r="E13" s="135" t="s">
        <v>58</v>
      </c>
      <c r="F13" s="29"/>
      <c r="G13" s="29"/>
      <c r="H13" s="29"/>
      <c r="I13" s="135" t="s">
        <v>58</v>
      </c>
      <c r="J13" s="16"/>
      <c r="K13" s="92"/>
    </row>
    <row r="14" spans="3:11" s="16" customFormat="1" ht="14.25">
      <c r="C14" s="16" t="s">
        <v>47</v>
      </c>
      <c r="D14" s="29"/>
      <c r="E14" s="135" t="s">
        <v>59</v>
      </c>
      <c r="F14" s="29"/>
      <c r="G14" s="16" t="s">
        <v>62</v>
      </c>
      <c r="H14" s="29"/>
      <c r="I14" s="135" t="s">
        <v>59</v>
      </c>
      <c r="K14" s="93"/>
    </row>
    <row r="15" spans="3:11" s="16" customFormat="1" ht="14.25">
      <c r="C15" s="16" t="s">
        <v>59</v>
      </c>
      <c r="D15" s="29"/>
      <c r="E15" s="135" t="s">
        <v>60</v>
      </c>
      <c r="F15" s="29"/>
      <c r="G15" s="29" t="s">
        <v>59</v>
      </c>
      <c r="H15" s="29"/>
      <c r="I15" s="135" t="s">
        <v>60</v>
      </c>
      <c r="K15" s="93"/>
    </row>
    <row r="16" spans="3:11" s="16" customFormat="1" ht="15">
      <c r="C16" s="29" t="s">
        <v>48</v>
      </c>
      <c r="D16" s="29"/>
      <c r="E16" s="135" t="s">
        <v>48</v>
      </c>
      <c r="F16" s="29"/>
      <c r="G16" s="29" t="s">
        <v>65</v>
      </c>
      <c r="H16" s="75"/>
      <c r="I16" s="135" t="s">
        <v>61</v>
      </c>
      <c r="K16" s="93"/>
    </row>
    <row r="17" spans="2:11" s="16" customFormat="1" ht="15">
      <c r="B17" s="16" t="s">
        <v>3</v>
      </c>
      <c r="C17" s="8" t="s">
        <v>152</v>
      </c>
      <c r="D17" s="29"/>
      <c r="E17" s="136" t="s">
        <v>153</v>
      </c>
      <c r="F17" s="29"/>
      <c r="G17" s="8" t="str">
        <f>C17</f>
        <v>30.09.2007</v>
      </c>
      <c r="H17" s="75"/>
      <c r="I17" s="136" t="str">
        <f>E17</f>
        <v>30.09.2006</v>
      </c>
      <c r="K17" s="93"/>
    </row>
    <row r="18" spans="2:11" s="16" customFormat="1" ht="7.5" customHeight="1">
      <c r="B18" s="67"/>
      <c r="C18" s="30"/>
      <c r="D18" s="29"/>
      <c r="E18" s="137"/>
      <c r="F18" s="29"/>
      <c r="G18" s="30"/>
      <c r="H18" s="75"/>
      <c r="I18" s="137"/>
      <c r="K18" s="93"/>
    </row>
    <row r="19" spans="3:11" s="16" customFormat="1" ht="8.25" customHeight="1">
      <c r="C19" s="8"/>
      <c r="D19" s="29"/>
      <c r="E19" s="136"/>
      <c r="F19" s="29"/>
      <c r="G19" s="8"/>
      <c r="H19" s="75"/>
      <c r="I19" s="136"/>
      <c r="K19" s="93"/>
    </row>
    <row r="20" spans="2:11" s="18" customFormat="1" ht="15">
      <c r="B20" s="16"/>
      <c r="C20" s="29" t="s">
        <v>0</v>
      </c>
      <c r="D20" s="29"/>
      <c r="E20" s="135" t="s">
        <v>0</v>
      </c>
      <c r="F20" s="29"/>
      <c r="G20" s="29" t="s">
        <v>0</v>
      </c>
      <c r="H20" s="75"/>
      <c r="I20" s="135" t="s">
        <v>0</v>
      </c>
      <c r="K20" s="92"/>
    </row>
    <row r="21" spans="4:9" ht="15">
      <c r="D21" s="29"/>
      <c r="E21" s="143"/>
      <c r="H21" s="75"/>
      <c r="I21" s="143"/>
    </row>
    <row r="22" spans="1:12" ht="15">
      <c r="A22" s="1" t="s">
        <v>1</v>
      </c>
      <c r="B22" s="2">
        <v>9</v>
      </c>
      <c r="C22" s="80">
        <f>142407-91894</f>
        <v>50513</v>
      </c>
      <c r="D22" s="54"/>
      <c r="E22" s="152">
        <v>103262</v>
      </c>
      <c r="F22" s="80"/>
      <c r="G22" s="80">
        <v>142407</v>
      </c>
      <c r="H22" s="81"/>
      <c r="I22" s="152">
        <v>251076</v>
      </c>
      <c r="K22" s="80">
        <v>49252</v>
      </c>
      <c r="L22" s="76">
        <f>+G22-K22</f>
        <v>93155</v>
      </c>
    </row>
    <row r="23" spans="3:12" ht="7.5" customHeight="1">
      <c r="C23" s="80"/>
      <c r="D23" s="54"/>
      <c r="E23" s="152"/>
      <c r="F23" s="80"/>
      <c r="G23" s="80"/>
      <c r="H23" s="81"/>
      <c r="I23" s="125"/>
      <c r="K23" s="80"/>
      <c r="L23" s="76" t="s">
        <v>46</v>
      </c>
    </row>
    <row r="24" spans="1:12" ht="15">
      <c r="A24" s="1" t="s">
        <v>16</v>
      </c>
      <c r="C24" s="80">
        <f>-121130+78344</f>
        <v>-42786</v>
      </c>
      <c r="D24" s="54"/>
      <c r="E24" s="152">
        <v>-93121</v>
      </c>
      <c r="F24" s="80"/>
      <c r="G24" s="80">
        <v>-121130</v>
      </c>
      <c r="H24" s="81"/>
      <c r="I24" s="152">
        <v>-224823</v>
      </c>
      <c r="K24" s="80">
        <v>-42326</v>
      </c>
      <c r="L24" s="76">
        <f>+G24-K24</f>
        <v>-78804</v>
      </c>
    </row>
    <row r="25" spans="3:11" ht="7.5" customHeight="1">
      <c r="C25" s="82"/>
      <c r="D25" s="54"/>
      <c r="E25" s="144"/>
      <c r="F25" s="80"/>
      <c r="G25" s="82"/>
      <c r="H25" s="81"/>
      <c r="I25" s="144"/>
      <c r="K25" s="82"/>
    </row>
    <row r="26" spans="3:11" ht="8.25" customHeight="1">
      <c r="C26" s="80"/>
      <c r="D26" s="54"/>
      <c r="E26" s="125"/>
      <c r="F26" s="80"/>
      <c r="G26" s="80"/>
      <c r="H26" s="81"/>
      <c r="I26" s="125"/>
      <c r="K26" s="80"/>
    </row>
    <row r="27" spans="1:11" ht="15">
      <c r="A27" s="1" t="s">
        <v>2</v>
      </c>
      <c r="C27" s="80">
        <f>SUM(C22:C24)</f>
        <v>7727</v>
      </c>
      <c r="D27" s="54"/>
      <c r="E27" s="125">
        <f>E22+E24</f>
        <v>10141</v>
      </c>
      <c r="F27" s="80"/>
      <c r="G27" s="80">
        <f>SUM(G22:G24)</f>
        <v>21277</v>
      </c>
      <c r="H27" s="81"/>
      <c r="I27" s="125">
        <f>I22+I24</f>
        <v>26253</v>
      </c>
      <c r="K27" s="80">
        <f>SUM(K22:K24)</f>
        <v>6926</v>
      </c>
    </row>
    <row r="28" spans="3:11" ht="7.5" customHeight="1">
      <c r="C28" s="80"/>
      <c r="D28" s="54"/>
      <c r="E28" s="125"/>
      <c r="F28" s="80"/>
      <c r="G28" s="80"/>
      <c r="H28" s="81"/>
      <c r="I28" s="125"/>
      <c r="K28" s="80"/>
    </row>
    <row r="29" spans="1:12" ht="15">
      <c r="A29" s="1" t="s">
        <v>18</v>
      </c>
      <c r="C29" s="80">
        <f>2138-1253</f>
        <v>885</v>
      </c>
      <c r="D29" s="54"/>
      <c r="E29" s="125">
        <v>815</v>
      </c>
      <c r="F29" s="80"/>
      <c r="G29" s="80">
        <v>2138</v>
      </c>
      <c r="H29" s="81"/>
      <c r="I29" s="152">
        <v>1294</v>
      </c>
      <c r="K29" s="80">
        <v>593</v>
      </c>
      <c r="L29" s="76">
        <f>+G29-K29</f>
        <v>1545</v>
      </c>
    </row>
    <row r="30" spans="3:11" ht="7.5" customHeight="1">
      <c r="C30" s="80"/>
      <c r="D30" s="54"/>
      <c r="E30" s="125"/>
      <c r="F30" s="80"/>
      <c r="G30" s="80"/>
      <c r="H30" s="81"/>
      <c r="I30" s="125"/>
      <c r="K30" s="80"/>
    </row>
    <row r="31" spans="1:12" ht="15">
      <c r="A31" s="1" t="s">
        <v>44</v>
      </c>
      <c r="C31" s="80">
        <f>-5178-1661+4057</f>
        <v>-2782</v>
      </c>
      <c r="D31" s="54"/>
      <c r="E31" s="125">
        <v>-2323</v>
      </c>
      <c r="F31" s="81"/>
      <c r="G31" s="80">
        <f>-5178-1661</f>
        <v>-6839</v>
      </c>
      <c r="H31" s="81"/>
      <c r="I31" s="152">
        <v>-6315</v>
      </c>
      <c r="K31" s="80">
        <f>-1667-309</f>
        <v>-1976</v>
      </c>
      <c r="L31" s="76">
        <f>+G31-K31</f>
        <v>-4863</v>
      </c>
    </row>
    <row r="32" spans="1:11" ht="7.5" customHeight="1">
      <c r="A32" s="1" t="s">
        <v>46</v>
      </c>
      <c r="C32" s="80"/>
      <c r="D32" s="54"/>
      <c r="E32" s="125"/>
      <c r="F32" s="80"/>
      <c r="G32" s="80"/>
      <c r="H32" s="81"/>
      <c r="I32" s="125"/>
      <c r="K32" s="80"/>
    </row>
    <row r="33" spans="1:12" ht="15">
      <c r="A33" s="1" t="s">
        <v>19</v>
      </c>
      <c r="C33" s="80">
        <f>-1061+874</f>
        <v>-187</v>
      </c>
      <c r="D33" s="54"/>
      <c r="E33" s="152">
        <v>-1104</v>
      </c>
      <c r="F33" s="80"/>
      <c r="G33" s="80">
        <v>-1061</v>
      </c>
      <c r="H33" s="81"/>
      <c r="I33" s="152">
        <v>-2250</v>
      </c>
      <c r="K33" s="80">
        <v>-391</v>
      </c>
      <c r="L33" s="76">
        <f>+G33-K33</f>
        <v>-670</v>
      </c>
    </row>
    <row r="34" spans="3:11" ht="7.5" customHeight="1">
      <c r="C34" s="82"/>
      <c r="D34" s="54"/>
      <c r="E34" s="144"/>
      <c r="F34" s="80"/>
      <c r="G34" s="82"/>
      <c r="H34" s="81"/>
      <c r="I34" s="144"/>
      <c r="K34" s="82"/>
    </row>
    <row r="35" spans="3:11" ht="9" customHeight="1">
      <c r="C35" s="80"/>
      <c r="D35" s="54"/>
      <c r="E35" s="125"/>
      <c r="F35" s="80"/>
      <c r="G35" s="80"/>
      <c r="H35" s="81"/>
      <c r="I35" s="125"/>
      <c r="K35" s="80"/>
    </row>
    <row r="36" spans="1:11" ht="17.25" customHeight="1">
      <c r="A36" s="1" t="s">
        <v>127</v>
      </c>
      <c r="B36" s="2">
        <v>9</v>
      </c>
      <c r="C36" s="80">
        <f>SUM(C27:C34)</f>
        <v>5643</v>
      </c>
      <c r="D36" s="54"/>
      <c r="E36" s="125">
        <f>SUM(E27:E34)</f>
        <v>7529</v>
      </c>
      <c r="F36" s="80"/>
      <c r="G36" s="80">
        <f>SUM(G27:G34)</f>
        <v>15515</v>
      </c>
      <c r="H36" s="81"/>
      <c r="I36" s="125">
        <f>SUM(I27:I34)</f>
        <v>18982</v>
      </c>
      <c r="K36" s="80">
        <f>SUM(K27:K34)</f>
        <v>5152</v>
      </c>
    </row>
    <row r="37" spans="3:11" ht="7.5" customHeight="1">
      <c r="C37" s="80"/>
      <c r="D37" s="54"/>
      <c r="E37" s="125"/>
      <c r="F37" s="80"/>
      <c r="G37" s="80"/>
      <c r="H37" s="81"/>
      <c r="I37" s="125"/>
      <c r="K37" s="80"/>
    </row>
    <row r="38" spans="1:12" ht="15">
      <c r="A38" s="1" t="s">
        <v>26</v>
      </c>
      <c r="B38" s="2">
        <v>20</v>
      </c>
      <c r="C38" s="80">
        <f>-4287+2729</f>
        <v>-1558</v>
      </c>
      <c r="D38" s="54"/>
      <c r="E38" s="152">
        <v>-2336</v>
      </c>
      <c r="F38" s="80"/>
      <c r="G38" s="80">
        <v>-4287</v>
      </c>
      <c r="H38" s="81"/>
      <c r="I38" s="152">
        <v>-5887</v>
      </c>
      <c r="K38" s="80">
        <v>-1433</v>
      </c>
      <c r="L38" s="76">
        <f>+G38-K38</f>
        <v>-2854</v>
      </c>
    </row>
    <row r="39" spans="3:11" ht="7.5" customHeight="1">
      <c r="C39" s="82"/>
      <c r="D39" s="54"/>
      <c r="E39" s="144"/>
      <c r="F39" s="80"/>
      <c r="G39" s="82"/>
      <c r="H39" s="81"/>
      <c r="I39" s="144"/>
      <c r="K39" s="82"/>
    </row>
    <row r="40" spans="3:11" ht="7.5" customHeight="1">
      <c r="C40" s="80"/>
      <c r="D40" s="54"/>
      <c r="E40" s="125"/>
      <c r="F40" s="80"/>
      <c r="G40" s="80"/>
      <c r="H40" s="81"/>
      <c r="I40" s="125"/>
      <c r="K40" s="80"/>
    </row>
    <row r="41" spans="1:11" ht="15.75" thickBot="1">
      <c r="A41" s="1" t="s">
        <v>128</v>
      </c>
      <c r="C41" s="84">
        <f>SUM(C36:C38)</f>
        <v>4085</v>
      </c>
      <c r="D41" s="54"/>
      <c r="E41" s="146">
        <f>SUM(E36:E38)</f>
        <v>5193</v>
      </c>
      <c r="F41" s="80"/>
      <c r="G41" s="84">
        <f>SUM(G36:G38)</f>
        <v>11228</v>
      </c>
      <c r="H41" s="81"/>
      <c r="I41" s="146">
        <f>SUM(I36:I38)</f>
        <v>13095</v>
      </c>
      <c r="K41" s="84">
        <f>SUM(K36:K38)</f>
        <v>3719</v>
      </c>
    </row>
    <row r="42" spans="3:11" ht="17.25" customHeight="1">
      <c r="C42" s="80"/>
      <c r="D42" s="54"/>
      <c r="E42" s="125"/>
      <c r="F42" s="80"/>
      <c r="G42" s="80"/>
      <c r="H42" s="81"/>
      <c r="I42" s="125"/>
      <c r="K42" s="80"/>
    </row>
    <row r="43" spans="1:11" ht="17.25" customHeight="1">
      <c r="A43" s="1" t="s">
        <v>125</v>
      </c>
      <c r="C43" s="80"/>
      <c r="D43" s="54"/>
      <c r="E43" s="125"/>
      <c r="F43" s="80"/>
      <c r="G43" s="80"/>
      <c r="H43" s="81"/>
      <c r="I43" s="125"/>
      <c r="K43" s="80"/>
    </row>
    <row r="44" spans="1:11" ht="17.25" customHeight="1">
      <c r="A44" s="1" t="s">
        <v>87</v>
      </c>
      <c r="C44" s="176">
        <f>11283-7164</f>
        <v>4119</v>
      </c>
      <c r="D44" s="80">
        <f>+D41-D45</f>
        <v>0</v>
      </c>
      <c r="E44" s="125">
        <v>5238</v>
      </c>
      <c r="F44" s="80">
        <f>+F41-F45</f>
        <v>0</v>
      </c>
      <c r="G44" s="176">
        <v>11283</v>
      </c>
      <c r="H44" s="80">
        <f>+H41-H45</f>
        <v>0</v>
      </c>
      <c r="I44" s="125">
        <v>13168</v>
      </c>
      <c r="K44" s="80">
        <f>+K41-K45</f>
        <v>3766</v>
      </c>
    </row>
    <row r="45" spans="1:11" ht="15">
      <c r="A45" s="1" t="s">
        <v>110</v>
      </c>
      <c r="C45" s="80">
        <f>-55+21</f>
        <v>-34</v>
      </c>
      <c r="D45" s="54"/>
      <c r="E45" s="152">
        <v>-45</v>
      </c>
      <c r="F45" s="80"/>
      <c r="G45" s="80">
        <v>-55</v>
      </c>
      <c r="H45" s="81"/>
      <c r="I45" s="152">
        <v>-73</v>
      </c>
      <c r="K45" s="80">
        <v>-47</v>
      </c>
    </row>
    <row r="46" spans="3:11" ht="7.5" customHeight="1">
      <c r="C46" s="80"/>
      <c r="D46" s="54"/>
      <c r="E46" s="125"/>
      <c r="F46" s="80"/>
      <c r="G46" s="80"/>
      <c r="H46" s="81"/>
      <c r="I46" s="125"/>
      <c r="K46" s="80"/>
    </row>
    <row r="47" spans="3:11" ht="8.25" customHeight="1">
      <c r="C47" s="83"/>
      <c r="D47" s="54"/>
      <c r="E47" s="145"/>
      <c r="F47" s="80"/>
      <c r="G47" s="83"/>
      <c r="H47" s="81"/>
      <c r="I47" s="145"/>
      <c r="K47" s="83"/>
    </row>
    <row r="48" spans="3:11" ht="15">
      <c r="C48" s="81">
        <f>SUM(C44:C45)</f>
        <v>4085</v>
      </c>
      <c r="D48" s="54"/>
      <c r="E48" s="124">
        <f>SUM(E44:E45)</f>
        <v>5193</v>
      </c>
      <c r="F48" s="80"/>
      <c r="G48" s="81">
        <f>SUM(G44:G45)</f>
        <v>11228</v>
      </c>
      <c r="H48" s="81"/>
      <c r="I48" s="124">
        <f>SUM(I44:I45)</f>
        <v>13095</v>
      </c>
      <c r="K48" s="81">
        <f>SUM(K44:K45)</f>
        <v>3719</v>
      </c>
    </row>
    <row r="49" spans="3:11" ht="7.5" customHeight="1" thickBot="1">
      <c r="C49" s="84"/>
      <c r="D49" s="54"/>
      <c r="E49" s="153"/>
      <c r="F49" s="80"/>
      <c r="G49" s="84"/>
      <c r="H49" s="81"/>
      <c r="I49" s="153"/>
      <c r="K49" s="84"/>
    </row>
    <row r="50" spans="3:11" ht="15">
      <c r="C50" s="81"/>
      <c r="D50" s="54"/>
      <c r="E50" s="154"/>
      <c r="F50" s="81"/>
      <c r="G50" s="81"/>
      <c r="H50" s="81"/>
      <c r="I50" s="154"/>
      <c r="K50" s="81"/>
    </row>
    <row r="51" spans="1:11" ht="15">
      <c r="A51" s="1" t="s">
        <v>150</v>
      </c>
      <c r="C51" s="81"/>
      <c r="D51" s="54"/>
      <c r="E51" s="155"/>
      <c r="F51" s="81"/>
      <c r="G51" s="81"/>
      <c r="H51" s="81"/>
      <c r="I51" s="155"/>
      <c r="K51" s="81"/>
    </row>
    <row r="52" spans="1:11" ht="15">
      <c r="A52" s="1" t="s">
        <v>151</v>
      </c>
      <c r="C52" s="81"/>
      <c r="D52" s="54"/>
      <c r="E52" s="155"/>
      <c r="F52" s="81"/>
      <c r="G52" s="81"/>
      <c r="H52" s="81"/>
      <c r="I52" s="155"/>
      <c r="K52" s="81"/>
    </row>
    <row r="53" spans="3:11" ht="15">
      <c r="C53" s="81"/>
      <c r="D53" s="54"/>
      <c r="E53" s="155"/>
      <c r="F53" s="81"/>
      <c r="G53" s="81"/>
      <c r="H53" s="81"/>
      <c r="I53" s="155"/>
      <c r="K53" s="81"/>
    </row>
    <row r="54" spans="1:11" ht="15">
      <c r="A54" s="1" t="s">
        <v>70</v>
      </c>
      <c r="B54" s="2">
        <v>27</v>
      </c>
      <c r="C54" s="85">
        <v>3.25</v>
      </c>
      <c r="D54" s="63"/>
      <c r="E54" s="155">
        <v>4.13</v>
      </c>
      <c r="F54" s="85"/>
      <c r="G54" s="85">
        <v>8.9</v>
      </c>
      <c r="H54" s="85"/>
      <c r="I54" s="155">
        <v>10.39</v>
      </c>
      <c r="K54" s="85">
        <v>2.97</v>
      </c>
    </row>
    <row r="55" spans="3:11" ht="7.5" customHeight="1" thickBot="1">
      <c r="C55" s="86"/>
      <c r="D55" s="63"/>
      <c r="E55" s="153"/>
      <c r="F55" s="85"/>
      <c r="G55" s="86"/>
      <c r="H55" s="85"/>
      <c r="I55" s="153"/>
      <c r="K55" s="86"/>
    </row>
    <row r="56" spans="3:11" ht="15">
      <c r="C56" s="85"/>
      <c r="D56" s="63"/>
      <c r="E56" s="156"/>
      <c r="F56" s="85"/>
      <c r="G56" s="85"/>
      <c r="H56" s="85"/>
      <c r="I56" s="156"/>
      <c r="K56" s="85"/>
    </row>
    <row r="57" spans="1:11" ht="15">
      <c r="A57" s="1" t="s">
        <v>71</v>
      </c>
      <c r="B57" s="2">
        <v>27</v>
      </c>
      <c r="C57" s="85">
        <v>3.25</v>
      </c>
      <c r="D57" s="63"/>
      <c r="E57" s="155">
        <v>4.13</v>
      </c>
      <c r="F57" s="85"/>
      <c r="G57" s="85">
        <v>8.9</v>
      </c>
      <c r="H57" s="85"/>
      <c r="I57" s="155">
        <v>10.39</v>
      </c>
      <c r="K57" s="85">
        <v>2.97</v>
      </c>
    </row>
    <row r="58" spans="3:11" ht="7.5" customHeight="1" thickBot="1">
      <c r="C58" s="87" t="s">
        <v>46</v>
      </c>
      <c r="D58" s="34"/>
      <c r="E58" s="157" t="s">
        <v>46</v>
      </c>
      <c r="F58" s="88"/>
      <c r="G58" s="87" t="s">
        <v>46</v>
      </c>
      <c r="H58" s="88"/>
      <c r="I58" s="157" t="s">
        <v>46</v>
      </c>
      <c r="K58" s="87" t="s">
        <v>46</v>
      </c>
    </row>
    <row r="59" spans="3:8" ht="15">
      <c r="C59" s="75"/>
      <c r="D59" s="29"/>
      <c r="F59" s="75"/>
      <c r="G59" s="75"/>
      <c r="H59" s="75"/>
    </row>
    <row r="60" spans="1:9" ht="32.25" customHeight="1">
      <c r="A60" s="177" t="s">
        <v>126</v>
      </c>
      <c r="B60" s="177"/>
      <c r="C60" s="177"/>
      <c r="D60" s="177"/>
      <c r="E60" s="177"/>
      <c r="F60" s="177"/>
      <c r="G60" s="177"/>
      <c r="H60" s="177"/>
      <c r="I60" s="177"/>
    </row>
    <row r="61" spans="1:9" ht="1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5">
      <c r="A62" s="1" t="s">
        <v>149</v>
      </c>
      <c r="B62" s="28"/>
      <c r="C62" s="28"/>
      <c r="D62" s="28"/>
      <c r="E62" s="28"/>
      <c r="F62" s="28"/>
      <c r="G62" s="28"/>
      <c r="H62" s="28"/>
      <c r="I62" s="28"/>
    </row>
    <row r="63" spans="2:9" ht="15"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1:9" ht="1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2:9" ht="15">
      <c r="B71" s="28"/>
      <c r="C71" s="28"/>
      <c r="D71" s="28"/>
      <c r="E71" s="28"/>
      <c r="F71" s="28"/>
      <c r="G71" s="28"/>
      <c r="H71" s="28"/>
      <c r="I71" s="28"/>
    </row>
    <row r="72" spans="1:9" ht="6.75" customHeight="1">
      <c r="A72" s="48"/>
      <c r="B72" s="49"/>
      <c r="C72" s="78"/>
      <c r="D72" s="78"/>
      <c r="E72" s="78"/>
      <c r="F72" s="78"/>
      <c r="G72" s="78"/>
      <c r="H72" s="78"/>
      <c r="I72" s="78"/>
    </row>
    <row r="73" spans="1:9" ht="15">
      <c r="A73" s="47" t="s">
        <v>154</v>
      </c>
      <c r="B73" s="20"/>
      <c r="C73" s="20"/>
      <c r="D73" s="20"/>
      <c r="E73" s="20"/>
      <c r="F73" s="20"/>
      <c r="G73" s="20"/>
      <c r="H73" s="20"/>
      <c r="I73" s="46" t="s">
        <v>145</v>
      </c>
    </row>
    <row r="87" spans="3:9" ht="15">
      <c r="C87" s="89"/>
      <c r="E87" s="89"/>
      <c r="G87" s="89"/>
      <c r="I87" s="89"/>
    </row>
    <row r="92" spans="3:9" ht="15">
      <c r="C92" s="90"/>
      <c r="E92" s="90"/>
      <c r="G92" s="90"/>
      <c r="I92" s="90"/>
    </row>
    <row r="95" spans="3:9" ht="15">
      <c r="C95" s="90"/>
      <c r="E95" s="90"/>
      <c r="G95" s="90"/>
      <c r="I95" s="90"/>
    </row>
  </sheetData>
  <mergeCells count="8">
    <mergeCell ref="A60:I60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10">
      <selection activeCell="C24" sqref="C24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0" t="str">
        <f>'IS'!A1</f>
        <v>PRINSIPTEK CORPORATION BERHAD </v>
      </c>
      <c r="B1" s="180"/>
      <c r="C1" s="180"/>
      <c r="D1" s="180"/>
      <c r="E1" s="180"/>
      <c r="F1" s="180"/>
      <c r="G1" s="180"/>
    </row>
    <row r="2" spans="1:7" ht="15">
      <c r="A2" s="180" t="str">
        <f>'IS'!A2</f>
        <v>(Company No. 595000-H)</v>
      </c>
      <c r="B2" s="180"/>
      <c r="C2" s="180"/>
      <c r="D2" s="180"/>
      <c r="E2" s="180"/>
      <c r="F2" s="180"/>
      <c r="G2" s="180"/>
    </row>
    <row r="3" spans="1:7" ht="15" customHeight="1">
      <c r="A3" s="180" t="str">
        <f>'IS'!A3</f>
        <v>(Incorporated in Malaysia)</v>
      </c>
      <c r="B3" s="180"/>
      <c r="C3" s="180"/>
      <c r="D3" s="180"/>
      <c r="E3" s="180"/>
      <c r="F3" s="180"/>
      <c r="G3" s="180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3" t="s">
        <v>45</v>
      </c>
      <c r="B6" s="183"/>
      <c r="C6" s="183"/>
      <c r="D6" s="183"/>
      <c r="E6" s="183"/>
      <c r="F6" s="183"/>
      <c r="G6" s="183"/>
    </row>
    <row r="7" spans="1:7" ht="15.75" thickBot="1">
      <c r="A7" s="179" t="str">
        <f>'IS'!A7</f>
        <v>FOR THE THIRD FINANCIAL QUARTER ENDED 30 SEPTEMBER 2007</v>
      </c>
      <c r="B7" s="179"/>
      <c r="C7" s="179"/>
      <c r="D7" s="179"/>
      <c r="E7" s="179"/>
      <c r="F7" s="179"/>
      <c r="G7" s="179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28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158" t="s">
        <v>139</v>
      </c>
    </row>
    <row r="13" spans="1:7" ht="15">
      <c r="A13" s="18"/>
      <c r="B13" s="16"/>
      <c r="C13" s="16"/>
      <c r="D13" s="16"/>
      <c r="E13" s="16" t="s">
        <v>74</v>
      </c>
      <c r="F13" s="16"/>
      <c r="G13" s="158" t="s">
        <v>93</v>
      </c>
    </row>
    <row r="14" spans="1:7" ht="15">
      <c r="A14" s="18"/>
      <c r="E14" s="29" t="s">
        <v>67</v>
      </c>
      <c r="G14" s="135" t="s">
        <v>67</v>
      </c>
    </row>
    <row r="15" spans="5:11" s="16" customFormat="1" ht="15">
      <c r="E15" s="29" t="s">
        <v>63</v>
      </c>
      <c r="F15" s="29"/>
      <c r="G15" s="135" t="s">
        <v>64</v>
      </c>
      <c r="I15" s="1"/>
      <c r="J15" s="1"/>
      <c r="K15" s="1"/>
    </row>
    <row r="16" spans="3:11" s="16" customFormat="1" ht="15">
      <c r="C16" s="16" t="s">
        <v>3</v>
      </c>
      <c r="E16" s="8" t="str">
        <f>'IS'!C17</f>
        <v>30.09.2007</v>
      </c>
      <c r="F16" s="29"/>
      <c r="G16" s="136" t="s">
        <v>94</v>
      </c>
      <c r="I16" s="1"/>
      <c r="J16" s="1"/>
      <c r="K16" s="1"/>
    </row>
    <row r="17" spans="3:11" s="16" customFormat="1" ht="6.75" customHeight="1">
      <c r="C17" s="67"/>
      <c r="E17" s="30"/>
      <c r="F17" s="29"/>
      <c r="G17" s="137"/>
      <c r="I17" s="1"/>
      <c r="J17" s="1"/>
      <c r="K17" s="1"/>
    </row>
    <row r="18" spans="5:11" s="16" customFormat="1" ht="7.5" customHeight="1">
      <c r="E18" s="8"/>
      <c r="F18" s="29"/>
      <c r="G18" s="136"/>
      <c r="I18" s="1"/>
      <c r="J18" s="1"/>
      <c r="K18" s="1"/>
    </row>
    <row r="19" spans="3:13" s="18" customFormat="1" ht="15">
      <c r="C19" s="31"/>
      <c r="D19" s="31"/>
      <c r="E19" s="29" t="s">
        <v>0</v>
      </c>
      <c r="F19" s="29"/>
      <c r="G19" s="135" t="s">
        <v>0</v>
      </c>
      <c r="H19" s="16"/>
      <c r="I19" s="1"/>
      <c r="J19" s="1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35"/>
      <c r="H20" s="16"/>
      <c r="I20" s="1"/>
      <c r="J20" s="1"/>
      <c r="K20" s="1"/>
      <c r="L20" s="16"/>
      <c r="M20" s="16"/>
    </row>
    <row r="21" spans="1:13" ht="15">
      <c r="A21" s="1" t="s">
        <v>50</v>
      </c>
      <c r="G21" s="159"/>
      <c r="H21" s="16"/>
      <c r="L21" s="16"/>
      <c r="M21" s="16"/>
    </row>
    <row r="22" spans="2:13" ht="15">
      <c r="B22" s="23" t="s">
        <v>23</v>
      </c>
      <c r="C22" s="2">
        <v>2</v>
      </c>
      <c r="E22" s="94">
        <v>26331</v>
      </c>
      <c r="F22" s="21"/>
      <c r="G22" s="119">
        <f>7587-71</f>
        <v>7516</v>
      </c>
      <c r="H22" s="16"/>
      <c r="L22" s="16"/>
      <c r="M22" s="16"/>
    </row>
    <row r="23" spans="2:13" ht="15">
      <c r="B23" s="23" t="s">
        <v>141</v>
      </c>
      <c r="C23" s="2">
        <v>2</v>
      </c>
      <c r="E23" s="94">
        <v>2925</v>
      </c>
      <c r="F23" s="21"/>
      <c r="G23" s="119">
        <v>71</v>
      </c>
      <c r="H23" s="16"/>
      <c r="L23" s="16"/>
      <c r="M23" s="16"/>
    </row>
    <row r="24" spans="2:13" ht="15">
      <c r="B24" s="1" t="s">
        <v>73</v>
      </c>
      <c r="E24" s="21">
        <v>63840</v>
      </c>
      <c r="F24" s="21"/>
      <c r="G24" s="119">
        <v>40186</v>
      </c>
      <c r="H24" s="16"/>
      <c r="L24" s="16"/>
      <c r="M24" s="16"/>
    </row>
    <row r="25" spans="2:13" ht="15">
      <c r="B25" s="1" t="s">
        <v>82</v>
      </c>
      <c r="E25" s="21">
        <v>5011</v>
      </c>
      <c r="F25" s="21"/>
      <c r="G25" s="119">
        <v>5011</v>
      </c>
      <c r="H25" s="16"/>
      <c r="L25" s="16"/>
      <c r="M25" s="16"/>
    </row>
    <row r="26" spans="2:13" ht="15">
      <c r="B26" s="1" t="s">
        <v>53</v>
      </c>
      <c r="E26" s="21">
        <v>49586</v>
      </c>
      <c r="F26" s="21"/>
      <c r="G26" s="119">
        <v>49853</v>
      </c>
      <c r="H26" s="16"/>
      <c r="L26" s="16"/>
      <c r="M26" s="16"/>
    </row>
    <row r="27" spans="5:13" ht="7.5" customHeight="1">
      <c r="E27" s="21"/>
      <c r="F27" s="21"/>
      <c r="G27" s="119"/>
      <c r="H27" s="16"/>
      <c r="L27" s="16"/>
      <c r="M27" s="16"/>
    </row>
    <row r="28" spans="5:13" ht="9" customHeight="1">
      <c r="E28" s="25"/>
      <c r="F28" s="21"/>
      <c r="G28" s="130"/>
      <c r="H28" s="16"/>
      <c r="L28" s="16"/>
      <c r="M28" s="16"/>
    </row>
    <row r="29" spans="2:13" ht="15">
      <c r="B29" s="1" t="s">
        <v>68</v>
      </c>
      <c r="E29" s="22">
        <f>SUM(E22:E26)</f>
        <v>147693</v>
      </c>
      <c r="F29" s="22">
        <f>SUM(F22:F26)</f>
        <v>0</v>
      </c>
      <c r="G29" s="122">
        <f>SUM(G22:G26)</f>
        <v>102637</v>
      </c>
      <c r="H29" s="16"/>
      <c r="L29" s="16"/>
      <c r="M29" s="16"/>
    </row>
    <row r="30" spans="5:13" ht="8.25" customHeight="1">
      <c r="E30" s="24"/>
      <c r="F30" s="21"/>
      <c r="G30" s="129"/>
      <c r="H30" s="16"/>
      <c r="L30" s="16"/>
      <c r="M30" s="16"/>
    </row>
    <row r="31" spans="5:13" ht="11.25" customHeight="1">
      <c r="E31" s="22"/>
      <c r="F31" s="21"/>
      <c r="G31" s="122"/>
      <c r="H31" s="16"/>
      <c r="L31" s="16"/>
      <c r="M31" s="16"/>
    </row>
    <row r="32" spans="1:13" ht="15">
      <c r="A32" s="1" t="s">
        <v>4</v>
      </c>
      <c r="E32" s="21"/>
      <c r="F32" s="21"/>
      <c r="G32" s="119"/>
      <c r="H32" s="16"/>
      <c r="L32" s="16"/>
      <c r="M32" s="16"/>
    </row>
    <row r="33" spans="2:13" ht="15">
      <c r="B33" s="1" t="s">
        <v>5</v>
      </c>
      <c r="E33" s="21">
        <v>0</v>
      </c>
      <c r="F33" s="21"/>
      <c r="G33" s="119">
        <v>17</v>
      </c>
      <c r="H33" s="16"/>
      <c r="L33" s="16"/>
      <c r="M33" s="16"/>
    </row>
    <row r="34" spans="2:13" ht="15">
      <c r="B34" s="1" t="s">
        <v>105</v>
      </c>
      <c r="E34" s="21">
        <v>7656</v>
      </c>
      <c r="F34" s="21"/>
      <c r="G34" s="119">
        <v>20663</v>
      </c>
      <c r="H34" s="16"/>
      <c r="L34" s="16"/>
      <c r="M34" s="16"/>
    </row>
    <row r="35" spans="2:13" ht="15">
      <c r="B35" s="1" t="s">
        <v>107</v>
      </c>
      <c r="E35" s="21">
        <v>106354</v>
      </c>
      <c r="F35" s="21"/>
      <c r="G35" s="119">
        <v>102201</v>
      </c>
      <c r="H35" s="16"/>
      <c r="L35" s="16"/>
      <c r="M35" s="16"/>
    </row>
    <row r="36" spans="2:13" ht="15">
      <c r="B36" s="23" t="s">
        <v>51</v>
      </c>
      <c r="E36" s="94">
        <f>171776+28801</f>
        <v>200577</v>
      </c>
      <c r="F36" s="21"/>
      <c r="G36" s="119">
        <f>209083</f>
        <v>209083</v>
      </c>
      <c r="H36" s="16"/>
      <c r="J36" s="76"/>
      <c r="L36" s="16"/>
      <c r="M36" s="16"/>
    </row>
    <row r="37" spans="2:13" ht="15">
      <c r="B37" s="1" t="s">
        <v>95</v>
      </c>
      <c r="E37" s="21">
        <v>757</v>
      </c>
      <c r="F37" s="21"/>
      <c r="G37" s="119">
        <v>1154</v>
      </c>
      <c r="H37" s="16"/>
      <c r="J37" s="76"/>
      <c r="L37" s="16"/>
      <c r="M37" s="16"/>
    </row>
    <row r="38" spans="2:13" ht="15">
      <c r="B38" s="1" t="s">
        <v>96</v>
      </c>
      <c r="E38" s="21">
        <v>25400</v>
      </c>
      <c r="F38" s="21"/>
      <c r="G38" s="119">
        <v>53147</v>
      </c>
      <c r="H38" s="16"/>
      <c r="L38" s="16"/>
      <c r="M38" s="16"/>
    </row>
    <row r="39" spans="2:13" ht="15">
      <c r="B39" s="1" t="s">
        <v>106</v>
      </c>
      <c r="E39" s="21">
        <v>1065</v>
      </c>
      <c r="F39" s="21"/>
      <c r="G39" s="119">
        <v>1099</v>
      </c>
      <c r="H39" s="16"/>
      <c r="J39" s="76"/>
      <c r="L39" s="16"/>
      <c r="M39" s="16"/>
    </row>
    <row r="40" spans="2:13" ht="17.25" customHeight="1">
      <c r="B40" s="1" t="s">
        <v>6</v>
      </c>
      <c r="E40" s="21">
        <v>6680</v>
      </c>
      <c r="F40" s="55"/>
      <c r="G40" s="119">
        <v>2356</v>
      </c>
      <c r="H40" s="16"/>
      <c r="L40" s="16"/>
      <c r="M40" s="16"/>
    </row>
    <row r="41" spans="5:13" ht="7.5" customHeight="1">
      <c r="E41" s="25"/>
      <c r="F41" s="55"/>
      <c r="G41" s="130"/>
      <c r="H41" s="16"/>
      <c r="L41" s="16"/>
      <c r="M41" s="16"/>
    </row>
    <row r="42" spans="2:13" ht="15">
      <c r="B42" s="1" t="s">
        <v>7</v>
      </c>
      <c r="E42" s="22">
        <f>SUM(E33:E41)</f>
        <v>348489</v>
      </c>
      <c r="F42" s="22">
        <f>SUM(F33:F41)</f>
        <v>0</v>
      </c>
      <c r="G42" s="122">
        <f>SUM(G33:G41)</f>
        <v>389720</v>
      </c>
      <c r="H42" s="22"/>
      <c r="I42" s="76"/>
      <c r="L42" s="16"/>
      <c r="M42" s="16"/>
    </row>
    <row r="43" spans="5:13" ht="7.5" customHeight="1">
      <c r="E43" s="24"/>
      <c r="F43" s="55"/>
      <c r="G43" s="160"/>
      <c r="H43" s="16"/>
      <c r="L43" s="16"/>
      <c r="M43" s="16"/>
    </row>
    <row r="44" spans="5:13" ht="11.25" customHeight="1">
      <c r="E44" s="21"/>
      <c r="F44" s="55"/>
      <c r="G44" s="119"/>
      <c r="H44" s="16"/>
      <c r="L44" s="16"/>
      <c r="M44" s="16"/>
    </row>
    <row r="45" spans="1:13" ht="15">
      <c r="A45" s="1" t="s">
        <v>8</v>
      </c>
      <c r="E45" s="21"/>
      <c r="F45" s="21"/>
      <c r="G45" s="119"/>
      <c r="H45" s="16"/>
      <c r="L45" s="16"/>
      <c r="M45" s="16"/>
    </row>
    <row r="46" spans="2:13" ht="15">
      <c r="B46" s="1" t="s">
        <v>108</v>
      </c>
      <c r="E46" s="21">
        <v>90245</v>
      </c>
      <c r="F46" s="21"/>
      <c r="G46" s="119">
        <v>62475</v>
      </c>
      <c r="H46" s="16"/>
      <c r="L46" s="16"/>
      <c r="M46" s="16"/>
    </row>
    <row r="47" spans="2:13" ht="15">
      <c r="B47" s="1" t="s">
        <v>52</v>
      </c>
      <c r="E47" s="21">
        <f>60071+24426</f>
        <v>84497</v>
      </c>
      <c r="F47" s="21"/>
      <c r="G47" s="119">
        <v>112694</v>
      </c>
      <c r="H47" s="16"/>
      <c r="L47" s="16"/>
      <c r="M47" s="16"/>
    </row>
    <row r="48" spans="2:13" ht="15">
      <c r="B48" s="1" t="s">
        <v>97</v>
      </c>
      <c r="E48" s="21">
        <v>53</v>
      </c>
      <c r="F48" s="21"/>
      <c r="G48" s="119">
        <v>217</v>
      </c>
      <c r="H48" s="16"/>
      <c r="L48" s="16"/>
      <c r="M48" s="16"/>
    </row>
    <row r="49" spans="2:13" ht="15">
      <c r="B49" s="1" t="s">
        <v>81</v>
      </c>
      <c r="C49" s="2">
        <v>24</v>
      </c>
      <c r="E49" s="21">
        <v>32396</v>
      </c>
      <c r="F49" s="21"/>
      <c r="G49" s="119">
        <f>1957+61+30000+1+1</f>
        <v>32020</v>
      </c>
      <c r="H49" s="16"/>
      <c r="L49" s="16"/>
      <c r="M49" s="16"/>
    </row>
    <row r="50" spans="2:13" ht="15">
      <c r="B50" s="1" t="s">
        <v>24</v>
      </c>
      <c r="C50" s="2">
        <v>24</v>
      </c>
      <c r="E50" s="21">
        <v>62716</v>
      </c>
      <c r="F50" s="21"/>
      <c r="G50" s="119">
        <f>112403-G49</f>
        <v>80383</v>
      </c>
      <c r="H50" s="91"/>
      <c r="I50" s="76" t="s">
        <v>46</v>
      </c>
      <c r="L50" s="16"/>
      <c r="M50" s="16"/>
    </row>
    <row r="51" spans="2:13" ht="15">
      <c r="B51" s="1" t="s">
        <v>129</v>
      </c>
      <c r="E51" s="21">
        <v>1107</v>
      </c>
      <c r="F51" s="21"/>
      <c r="G51" s="119">
        <v>2347</v>
      </c>
      <c r="H51" s="16"/>
      <c r="L51" s="16"/>
      <c r="M51" s="16"/>
    </row>
    <row r="52" spans="5:13" ht="7.5" customHeight="1">
      <c r="E52" s="21" t="s">
        <v>46</v>
      </c>
      <c r="F52" s="55"/>
      <c r="G52" s="159"/>
      <c r="H52" s="16"/>
      <c r="L52" s="16"/>
      <c r="M52" s="16"/>
    </row>
    <row r="53" spans="5:13" ht="7.5" customHeight="1">
      <c r="E53" s="56"/>
      <c r="F53" s="55"/>
      <c r="G53" s="161" t="s">
        <v>46</v>
      </c>
      <c r="H53" s="16"/>
      <c r="L53" s="16"/>
      <c r="M53" s="16"/>
    </row>
    <row r="54" spans="2:13" ht="15">
      <c r="B54" s="1" t="s">
        <v>9</v>
      </c>
      <c r="E54" s="22">
        <f>SUM(E46:E53)</f>
        <v>271014</v>
      </c>
      <c r="F54" s="22">
        <f>SUM(F46:F53)</f>
        <v>0</v>
      </c>
      <c r="G54" s="122">
        <f>SUM(G46:G53)</f>
        <v>290136</v>
      </c>
      <c r="H54" s="16"/>
      <c r="L54" s="16"/>
      <c r="M54" s="16"/>
    </row>
    <row r="55" spans="5:13" ht="7.5" customHeight="1">
      <c r="E55" s="57"/>
      <c r="F55" s="55"/>
      <c r="G55" s="160"/>
      <c r="H55" s="16"/>
      <c r="L55" s="16"/>
      <c r="M55" s="16"/>
    </row>
    <row r="56" spans="5:13" ht="8.25" customHeight="1">
      <c r="E56" s="58"/>
      <c r="F56" s="55"/>
      <c r="G56" s="162"/>
      <c r="H56" s="16"/>
      <c r="L56" s="16"/>
      <c r="M56" s="16"/>
    </row>
    <row r="57" spans="1:13" ht="15">
      <c r="A57" s="1" t="s">
        <v>10</v>
      </c>
      <c r="E57" s="21">
        <f>E42-E54</f>
        <v>77475</v>
      </c>
      <c r="F57" s="21">
        <f>F42-F54</f>
        <v>0</v>
      </c>
      <c r="G57" s="119">
        <f>G42-G54</f>
        <v>99584</v>
      </c>
      <c r="H57" s="16"/>
      <c r="L57" s="16"/>
      <c r="M57" s="16"/>
    </row>
    <row r="58" spans="5:13" ht="6" customHeight="1">
      <c r="E58" s="57"/>
      <c r="F58" s="55"/>
      <c r="G58" s="160"/>
      <c r="H58" s="16"/>
      <c r="L58" s="16"/>
      <c r="M58" s="16"/>
    </row>
    <row r="59" spans="5:13" ht="6.75" customHeight="1">
      <c r="E59" s="58"/>
      <c r="F59" s="55"/>
      <c r="G59" s="162"/>
      <c r="H59" s="16"/>
      <c r="L59" s="16"/>
      <c r="M59" s="16"/>
    </row>
    <row r="60" spans="5:13" ht="15">
      <c r="E60" s="21">
        <f>E57+E29</f>
        <v>225168</v>
      </c>
      <c r="F60" s="21">
        <f>F57+F29</f>
        <v>0</v>
      </c>
      <c r="G60" s="119">
        <f>G57+G29</f>
        <v>202221</v>
      </c>
      <c r="H60" s="16"/>
      <c r="L60" s="16"/>
      <c r="M60" s="16"/>
    </row>
    <row r="61" spans="5:13" ht="7.5" customHeight="1" thickBot="1">
      <c r="E61" s="59"/>
      <c r="F61" s="55"/>
      <c r="G61" s="163"/>
      <c r="H61" s="16"/>
      <c r="L61" s="16"/>
      <c r="M61" s="16"/>
    </row>
    <row r="62" spans="5:13" ht="9.75" customHeight="1">
      <c r="E62" s="21" t="s">
        <v>46</v>
      </c>
      <c r="F62" s="21"/>
      <c r="G62" s="159"/>
      <c r="H62" s="16"/>
      <c r="L62" s="16"/>
      <c r="M62" s="16"/>
    </row>
    <row r="63" spans="1:13" ht="17.25" customHeight="1">
      <c r="A63" s="1" t="s">
        <v>92</v>
      </c>
      <c r="E63" s="21"/>
      <c r="F63" s="21"/>
      <c r="G63" s="159"/>
      <c r="H63" s="16"/>
      <c r="L63" s="16"/>
      <c r="M63" s="16"/>
    </row>
    <row r="64" spans="2:13" ht="17.25" customHeight="1">
      <c r="B64" s="1" t="s">
        <v>91</v>
      </c>
      <c r="E64" s="21"/>
      <c r="F64" s="21"/>
      <c r="G64" s="159"/>
      <c r="H64" s="16"/>
      <c r="L64" s="16"/>
      <c r="M64" s="16"/>
    </row>
    <row r="65" spans="1:13" ht="15">
      <c r="A65" s="1" t="s">
        <v>11</v>
      </c>
      <c r="E65" s="21">
        <v>63391</v>
      </c>
      <c r="F65" s="21"/>
      <c r="G65" s="119">
        <v>63391</v>
      </c>
      <c r="H65" s="16"/>
      <c r="L65" s="16"/>
      <c r="M65" s="16"/>
    </row>
    <row r="66" spans="1:13" ht="15">
      <c r="A66" s="1" t="s">
        <v>98</v>
      </c>
      <c r="E66" s="21">
        <v>21735</v>
      </c>
      <c r="F66" s="21"/>
      <c r="G66" s="119">
        <v>21735</v>
      </c>
      <c r="H66" s="16"/>
      <c r="L66" s="16"/>
      <c r="M66" s="16"/>
    </row>
    <row r="67" spans="1:13" ht="15">
      <c r="A67" s="19" t="s">
        <v>12</v>
      </c>
      <c r="B67" s="19"/>
      <c r="E67" s="21">
        <f>72589+658-4</f>
        <v>73243</v>
      </c>
      <c r="F67" s="21"/>
      <c r="G67" s="122">
        <v>64742</v>
      </c>
      <c r="H67" s="16"/>
      <c r="L67" s="16"/>
      <c r="M67" s="16"/>
    </row>
    <row r="68" spans="5:13" ht="6" customHeight="1">
      <c r="E68" s="24"/>
      <c r="F68" s="55"/>
      <c r="G68" s="160"/>
      <c r="H68" s="16"/>
      <c r="L68" s="16"/>
      <c r="M68" s="16"/>
    </row>
    <row r="69" spans="5:13" ht="6" customHeight="1">
      <c r="E69" s="21"/>
      <c r="F69" s="55"/>
      <c r="G69" s="119"/>
      <c r="H69" s="16"/>
      <c r="L69" s="16"/>
      <c r="M69" s="16"/>
    </row>
    <row r="70" spans="5:13" ht="15">
      <c r="E70" s="21">
        <f>SUM(E65:E68)</f>
        <v>158369</v>
      </c>
      <c r="F70" s="21"/>
      <c r="G70" s="119">
        <f>SUM(G65:G67)</f>
        <v>149868</v>
      </c>
      <c r="H70" s="16"/>
      <c r="I70" s="76"/>
      <c r="L70" s="16"/>
      <c r="M70" s="16"/>
    </row>
    <row r="71" spans="1:13" ht="15">
      <c r="A71" s="1" t="s">
        <v>109</v>
      </c>
      <c r="E71" s="22">
        <v>2787</v>
      </c>
      <c r="F71" s="21"/>
      <c r="G71" s="122">
        <v>1616</v>
      </c>
      <c r="H71" s="16"/>
      <c r="L71" s="16"/>
      <c r="M71" s="16"/>
    </row>
    <row r="72" spans="5:13" ht="6.75" customHeight="1">
      <c r="E72" s="24"/>
      <c r="F72" s="21"/>
      <c r="G72" s="129"/>
      <c r="H72" s="16"/>
      <c r="L72" s="16"/>
      <c r="M72" s="16"/>
    </row>
    <row r="73" spans="5:13" ht="6.75" customHeight="1">
      <c r="E73" s="22"/>
      <c r="F73" s="21"/>
      <c r="G73" s="122"/>
      <c r="H73" s="16"/>
      <c r="L73" s="16"/>
      <c r="M73" s="16"/>
    </row>
    <row r="74" spans="1:13" ht="15">
      <c r="A74" s="1" t="s">
        <v>88</v>
      </c>
      <c r="E74" s="21">
        <f>SUM(E70:E71)</f>
        <v>161156</v>
      </c>
      <c r="F74" s="21">
        <f>SUM(F70:F71)</f>
        <v>0</v>
      </c>
      <c r="G74" s="119">
        <f>SUM(G70:G71)</f>
        <v>151484</v>
      </c>
      <c r="H74" s="16"/>
      <c r="L74" s="16"/>
      <c r="M74" s="16"/>
    </row>
    <row r="75" spans="5:13" ht="15">
      <c r="E75" s="21"/>
      <c r="F75" s="21"/>
      <c r="G75" s="119"/>
      <c r="H75" s="16"/>
      <c r="L75" s="16"/>
      <c r="M75" s="16"/>
    </row>
    <row r="76" spans="1:13" ht="15">
      <c r="A76" s="1" t="s">
        <v>66</v>
      </c>
      <c r="E76" s="21"/>
      <c r="F76" s="21"/>
      <c r="G76" s="159"/>
      <c r="H76" s="16"/>
      <c r="L76" s="16"/>
      <c r="M76" s="16"/>
    </row>
    <row r="77" spans="2:13" ht="15">
      <c r="B77" s="1" t="s">
        <v>97</v>
      </c>
      <c r="E77" s="21">
        <v>171</v>
      </c>
      <c r="F77" s="21"/>
      <c r="G77" s="119">
        <v>45</v>
      </c>
      <c r="H77" s="16"/>
      <c r="J77" s="99"/>
      <c r="L77" s="16"/>
      <c r="M77" s="16"/>
    </row>
    <row r="78" spans="2:13" ht="15">
      <c r="B78" s="1" t="s">
        <v>83</v>
      </c>
      <c r="C78" s="2">
        <v>24</v>
      </c>
      <c r="E78" s="21">
        <v>63275</v>
      </c>
      <c r="F78" s="21"/>
      <c r="G78" s="119">
        <v>50127</v>
      </c>
      <c r="H78" s="16"/>
      <c r="J78" s="98"/>
      <c r="L78" s="16"/>
      <c r="M78" s="16"/>
    </row>
    <row r="79" spans="2:13" ht="15">
      <c r="B79" s="1" t="s">
        <v>25</v>
      </c>
      <c r="E79" s="21">
        <v>566</v>
      </c>
      <c r="F79" s="21"/>
      <c r="G79" s="122">
        <v>565</v>
      </c>
      <c r="H79" s="16"/>
      <c r="L79" s="16"/>
      <c r="M79" s="16"/>
    </row>
    <row r="80" spans="5:13" ht="7.5" customHeight="1">
      <c r="E80" s="24"/>
      <c r="F80" s="55"/>
      <c r="G80" s="160"/>
      <c r="H80" s="16"/>
      <c r="L80" s="16"/>
      <c r="M80" s="16"/>
    </row>
    <row r="81" spans="5:13" ht="7.5" customHeight="1">
      <c r="E81" s="58"/>
      <c r="F81" s="55"/>
      <c r="G81" s="162"/>
      <c r="H81" s="16"/>
      <c r="L81" s="16"/>
      <c r="M81" s="16"/>
    </row>
    <row r="82" spans="2:13" ht="15">
      <c r="B82" s="1" t="s">
        <v>69</v>
      </c>
      <c r="E82" s="21">
        <f>SUM(E77:E79)</f>
        <v>64012</v>
      </c>
      <c r="F82" s="21"/>
      <c r="G82" s="164">
        <f>SUM(G77:G79)</f>
        <v>50737</v>
      </c>
      <c r="H82" s="16"/>
      <c r="L82" s="16"/>
      <c r="M82" s="16"/>
    </row>
    <row r="83" spans="5:13" ht="6" customHeight="1">
      <c r="E83" s="57"/>
      <c r="F83" s="55"/>
      <c r="G83" s="160"/>
      <c r="H83" s="16"/>
      <c r="L83" s="16"/>
      <c r="M83" s="16"/>
    </row>
    <row r="84" spans="5:13" ht="6.75" customHeight="1">
      <c r="E84" s="60"/>
      <c r="F84" s="55"/>
      <c r="G84" s="164"/>
      <c r="H84" s="16"/>
      <c r="L84" s="16"/>
      <c r="M84" s="16"/>
    </row>
    <row r="85" spans="2:13" ht="15">
      <c r="B85" s="76"/>
      <c r="E85" s="21">
        <f>E70+E82+E71</f>
        <v>225168</v>
      </c>
      <c r="F85" s="21">
        <f>F70+F82+F71</f>
        <v>0</v>
      </c>
      <c r="G85" s="119">
        <f>G70+G82+G71</f>
        <v>202221</v>
      </c>
      <c r="H85" s="16"/>
      <c r="I85" s="76">
        <f>E60-E85</f>
        <v>0</v>
      </c>
      <c r="L85" s="16"/>
      <c r="M85" s="16"/>
    </row>
    <row r="86" spans="5:13" ht="7.5" customHeight="1" thickBot="1">
      <c r="E86" s="59"/>
      <c r="F86" s="55"/>
      <c r="G86" s="163"/>
      <c r="H86" s="16"/>
      <c r="L86" s="16"/>
      <c r="M86" s="16"/>
    </row>
    <row r="87" spans="5:13" ht="7.5" customHeight="1">
      <c r="E87" s="21"/>
      <c r="F87" s="21"/>
      <c r="G87" s="119"/>
      <c r="H87" s="16"/>
      <c r="L87" s="16"/>
      <c r="M87" s="16"/>
    </row>
    <row r="88" spans="1:13" ht="15.75" thickBot="1">
      <c r="A88" s="1" t="s">
        <v>86</v>
      </c>
      <c r="E88" s="61">
        <v>1.25</v>
      </c>
      <c r="F88" s="62"/>
      <c r="G88" s="165">
        <v>1.18</v>
      </c>
      <c r="H88" s="16"/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182" t="s">
        <v>130</v>
      </c>
      <c r="B90" s="182"/>
      <c r="C90" s="182"/>
      <c r="D90" s="182"/>
      <c r="E90" s="182"/>
      <c r="F90" s="182"/>
      <c r="G90" s="182"/>
      <c r="H90" s="66"/>
    </row>
    <row r="91" spans="1:8" ht="15">
      <c r="A91" s="182"/>
      <c r="B91" s="182"/>
      <c r="C91" s="182"/>
      <c r="D91" s="182"/>
      <c r="E91" s="182"/>
      <c r="F91" s="182"/>
      <c r="G91" s="182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'IS'!A62</f>
        <v>The notes set out on pages 5 to 14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+'IS'!A73</f>
        <v>PCB Financial Report For Third Quarter Ended 30.09.2007</v>
      </c>
      <c r="B95" s="20"/>
      <c r="C95" s="20"/>
      <c r="D95" s="20"/>
      <c r="E95" s="20"/>
      <c r="F95" s="20"/>
      <c r="G95" s="46" t="s">
        <v>146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E85-E60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6"/>
  <sheetViews>
    <sheetView zoomScale="80" zoomScaleNormal="80" workbookViewId="0" topLeftCell="A25">
      <selection activeCell="A52" sqref="A52"/>
    </sheetView>
  </sheetViews>
  <sheetFormatPr defaultColWidth="9.140625" defaultRowHeight="12.75"/>
  <cols>
    <col min="1" max="1" width="33.140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customWidth="1"/>
    <col min="7" max="7" width="1.8515625" style="21" customWidth="1"/>
    <col min="8" max="8" width="13.7109375" style="21" customWidth="1"/>
    <col min="9" max="9" width="1.421875" style="21" customWidth="1"/>
    <col min="10" max="10" width="13.57421875" style="21" customWidth="1"/>
    <col min="11" max="11" width="1.8515625" style="2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0" t="str">
        <f>'[1]IS'!A1</f>
        <v>PRINSIPTEK CORPORATION BERHAD 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1" ht="15" customHeight="1">
      <c r="A2" s="180" t="str">
        <f>'[1]IS'!A2</f>
        <v>(Company No. 595000-H)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95"/>
    </row>
    <row r="3" spans="1:21" ht="15" customHeight="1">
      <c r="A3" s="180" t="str">
        <f>'[1]IS'!A3</f>
        <v>(Incorporated in Malaysia)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78" t="s">
        <v>45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03"/>
    </row>
    <row r="7" spans="1:21" ht="15.75" thickBot="1">
      <c r="A7" s="185" t="str">
        <f>+'BS'!A7</f>
        <v>FOR THE THIRD FINANCIAL QUARTER ENDED 30 SEPTEMBER 2007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21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86" t="s">
        <v>89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46</v>
      </c>
      <c r="U13" s="95"/>
    </row>
    <row r="14" spans="1:21" ht="15">
      <c r="A14" s="27"/>
      <c r="B14" s="27"/>
      <c r="C14" s="27"/>
      <c r="D14" s="26"/>
      <c r="E14" s="186" t="s">
        <v>77</v>
      </c>
      <c r="F14" s="187"/>
      <c r="G14" s="187"/>
      <c r="H14" s="187"/>
      <c r="I14" s="187"/>
      <c r="J14" s="187"/>
      <c r="K14" s="187"/>
      <c r="L14" s="188"/>
      <c r="M14" s="26"/>
      <c r="N14" s="105" t="s">
        <v>78</v>
      </c>
      <c r="O14" s="26"/>
      <c r="P14" s="26"/>
      <c r="R14" s="101" t="s">
        <v>90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13</v>
      </c>
      <c r="E16" s="101"/>
      <c r="F16" s="101" t="s">
        <v>99</v>
      </c>
      <c r="G16" s="26"/>
      <c r="H16" s="101" t="s">
        <v>13</v>
      </c>
      <c r="I16" s="26"/>
      <c r="J16" s="101" t="s">
        <v>54</v>
      </c>
      <c r="K16" s="26"/>
      <c r="L16" s="54" t="s">
        <v>138</v>
      </c>
      <c r="M16" s="26"/>
      <c r="N16" s="101" t="s">
        <v>79</v>
      </c>
      <c r="O16" s="101"/>
      <c r="P16" s="101"/>
      <c r="R16" s="101" t="s">
        <v>120</v>
      </c>
      <c r="T16" s="101" t="s">
        <v>15</v>
      </c>
    </row>
    <row r="17" spans="1:24" s="23" customFormat="1" ht="15">
      <c r="A17" s="106"/>
      <c r="B17" s="93" t="s">
        <v>3</v>
      </c>
      <c r="C17" s="93"/>
      <c r="D17" s="107" t="s">
        <v>14</v>
      </c>
      <c r="E17" s="107"/>
      <c r="F17" s="107" t="s">
        <v>76</v>
      </c>
      <c r="G17" s="108"/>
      <c r="H17" s="107" t="s">
        <v>20</v>
      </c>
      <c r="I17" s="108"/>
      <c r="J17" s="107" t="s">
        <v>55</v>
      </c>
      <c r="K17" s="108"/>
      <c r="L17" s="107" t="s">
        <v>104</v>
      </c>
      <c r="M17" s="108"/>
      <c r="N17" s="107" t="s">
        <v>80</v>
      </c>
      <c r="O17" s="107"/>
      <c r="P17" s="107" t="s">
        <v>15</v>
      </c>
      <c r="Q17" s="94"/>
      <c r="R17" s="101" t="s">
        <v>121</v>
      </c>
      <c r="S17" s="94"/>
      <c r="T17" s="101" t="s">
        <v>75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122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155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131</v>
      </c>
      <c r="B25" s="106"/>
      <c r="C25" s="106"/>
      <c r="D25" s="108">
        <v>63391</v>
      </c>
      <c r="E25" s="95"/>
      <c r="F25" s="95">
        <v>0</v>
      </c>
      <c r="G25" s="95"/>
      <c r="H25" s="95">
        <v>21735</v>
      </c>
      <c r="I25" s="95"/>
      <c r="J25" s="95">
        <v>0</v>
      </c>
      <c r="K25" s="95"/>
      <c r="L25" s="95">
        <v>-2</v>
      </c>
      <c r="M25" s="95"/>
      <c r="N25" s="95">
        <v>64744</v>
      </c>
      <c r="O25" s="95"/>
      <c r="P25" s="95">
        <f>SUM(D25:N25)</f>
        <v>149868</v>
      </c>
      <c r="Q25" s="94">
        <v>0</v>
      </c>
      <c r="R25" s="94">
        <v>1616</v>
      </c>
      <c r="S25" s="94"/>
      <c r="T25" s="94">
        <f>+P25+R25</f>
        <v>151484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7.25" customHeight="1">
      <c r="A27" s="100" t="s">
        <v>100</v>
      </c>
      <c r="B27" s="106"/>
      <c r="C27" s="106"/>
      <c r="D27" s="95">
        <v>0</v>
      </c>
      <c r="E27" s="95">
        <v>0</v>
      </c>
      <c r="F27" s="95">
        <v>0</v>
      </c>
      <c r="G27" s="95"/>
      <c r="H27" s="95">
        <v>0</v>
      </c>
      <c r="I27" s="95"/>
      <c r="J27" s="95">
        <v>0</v>
      </c>
      <c r="K27" s="95"/>
      <c r="L27" s="95">
        <v>-2</v>
      </c>
      <c r="M27" s="95"/>
      <c r="N27" s="95">
        <v>0</v>
      </c>
      <c r="O27" s="95"/>
      <c r="P27" s="95">
        <f>SUM(D27:N27)</f>
        <v>-2</v>
      </c>
      <c r="Q27" s="94"/>
      <c r="R27" s="95">
        <v>42</v>
      </c>
      <c r="S27" s="95"/>
      <c r="T27" s="94">
        <f>SUM(P27:R27)</f>
        <v>40</v>
      </c>
      <c r="U27" s="94"/>
      <c r="V27" s="94"/>
      <c r="W27" s="94"/>
      <c r="X27" s="94"/>
    </row>
    <row r="28" spans="1:24" s="23" customFormat="1" ht="6" customHeight="1">
      <c r="A28" s="100"/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>
        <f>SUM(D28:N28)</f>
        <v>0</v>
      </c>
      <c r="Q28" s="94"/>
      <c r="R28" s="95"/>
      <c r="S28" s="94"/>
      <c r="T28" s="94">
        <f>SUM(P28:R28)</f>
        <v>0</v>
      </c>
      <c r="U28" s="94"/>
      <c r="V28" s="94"/>
      <c r="W28" s="94"/>
      <c r="X28" s="94"/>
    </row>
    <row r="29" spans="1:20" ht="15">
      <c r="A29" s="1" t="s">
        <v>133</v>
      </c>
      <c r="D29" s="21">
        <v>0</v>
      </c>
      <c r="F29" s="21">
        <v>0</v>
      </c>
      <c r="H29" s="21">
        <v>0</v>
      </c>
      <c r="J29" s="21">
        <v>0</v>
      </c>
      <c r="L29" s="21">
        <v>0</v>
      </c>
      <c r="N29" s="21">
        <v>11283</v>
      </c>
      <c r="P29" s="95">
        <f>SUM(D29:N29)</f>
        <v>11283</v>
      </c>
      <c r="R29" s="21">
        <v>-55</v>
      </c>
      <c r="T29" s="94">
        <f>SUM(P29:R29)</f>
        <v>11228</v>
      </c>
    </row>
    <row r="30" spans="1:24" s="23" customFormat="1" ht="6" customHeight="1">
      <c r="A30" s="100"/>
      <c r="B30" s="106"/>
      <c r="C30" s="106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>
        <f>SUM(D30:N30)</f>
        <v>0</v>
      </c>
      <c r="Q30" s="94"/>
      <c r="R30" s="95"/>
      <c r="S30" s="94"/>
      <c r="T30" s="94">
        <f>SUM(P30:R30)</f>
        <v>0</v>
      </c>
      <c r="U30" s="94"/>
      <c r="V30" s="94"/>
      <c r="W30" s="94"/>
      <c r="X30" s="94"/>
    </row>
    <row r="31" spans="1:24" s="23" customFormat="1" ht="14.25" customHeight="1">
      <c r="A31" s="23" t="s">
        <v>160</v>
      </c>
      <c r="B31" s="106"/>
      <c r="C31" s="106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4"/>
      <c r="R31" s="95"/>
      <c r="S31" s="94"/>
      <c r="T31" s="94"/>
      <c r="U31" s="94"/>
      <c r="V31" s="94"/>
      <c r="W31" s="94"/>
      <c r="X31" s="94"/>
    </row>
    <row r="32" spans="1:24" s="23" customFormat="1" ht="18" customHeight="1">
      <c r="A32" s="23" t="s">
        <v>163</v>
      </c>
      <c r="B32" s="106"/>
      <c r="C32" s="106"/>
      <c r="D32" s="95">
        <v>0</v>
      </c>
      <c r="E32" s="95"/>
      <c r="F32" s="95">
        <v>0</v>
      </c>
      <c r="G32" s="95"/>
      <c r="H32" s="95">
        <v>0</v>
      </c>
      <c r="I32" s="95"/>
      <c r="J32" s="95">
        <v>0</v>
      </c>
      <c r="K32" s="95"/>
      <c r="L32" s="95">
        <v>0</v>
      </c>
      <c r="M32" s="95"/>
      <c r="N32" s="95">
        <v>0</v>
      </c>
      <c r="O32" s="95"/>
      <c r="P32" s="95">
        <f>SUM(D32:N32)</f>
        <v>0</v>
      </c>
      <c r="Q32" s="94"/>
      <c r="R32" s="95">
        <v>1184</v>
      </c>
      <c r="S32" s="94"/>
      <c r="T32" s="94">
        <f>SUM(P32:R32)</f>
        <v>1184</v>
      </c>
      <c r="U32" s="94"/>
      <c r="V32" s="94"/>
      <c r="W32" s="94"/>
      <c r="X32" s="94"/>
    </row>
    <row r="33" spans="1:24" s="23" customFormat="1" ht="15">
      <c r="A33" s="100" t="s">
        <v>142</v>
      </c>
      <c r="B33" s="175">
        <v>8</v>
      </c>
      <c r="C33" s="175"/>
      <c r="D33" s="94">
        <v>0</v>
      </c>
      <c r="E33" s="94"/>
      <c r="F33" s="94">
        <v>0</v>
      </c>
      <c r="G33" s="94"/>
      <c r="H33" s="94">
        <v>0</v>
      </c>
      <c r="I33" s="94"/>
      <c r="J33" s="94">
        <v>0</v>
      </c>
      <c r="K33" s="94"/>
      <c r="L33" s="94">
        <v>0</v>
      </c>
      <c r="M33" s="94"/>
      <c r="N33" s="94">
        <v>-2780</v>
      </c>
      <c r="O33" s="94"/>
      <c r="P33" s="95">
        <f>SUM(D33:N33)</f>
        <v>-2780</v>
      </c>
      <c r="Q33" s="94"/>
      <c r="R33" s="94">
        <v>0</v>
      </c>
      <c r="S33" s="94"/>
      <c r="T33" s="94">
        <f>SUM(P33:R33)</f>
        <v>-2780</v>
      </c>
      <c r="U33" s="94"/>
      <c r="V33" s="94"/>
      <c r="W33" s="94"/>
      <c r="X33" s="94"/>
    </row>
    <row r="34" spans="1:24" s="23" customFormat="1" ht="6" customHeight="1">
      <c r="A34" s="114"/>
      <c r="B34" s="106"/>
      <c r="C34" s="106"/>
      <c r="D34" s="96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4"/>
      <c r="R34" s="94"/>
      <c r="S34" s="95"/>
      <c r="T34" s="94"/>
      <c r="U34" s="94"/>
      <c r="V34" s="94"/>
      <c r="W34" s="94"/>
      <c r="X34" s="94"/>
    </row>
    <row r="35" spans="1:24" s="23" customFormat="1" ht="6" customHeight="1">
      <c r="A35" s="100"/>
      <c r="B35" s="106"/>
      <c r="C35" s="106"/>
      <c r="D35" s="113"/>
      <c r="E35" s="95"/>
      <c r="F35" s="97"/>
      <c r="G35" s="95"/>
      <c r="H35" s="97"/>
      <c r="I35" s="95"/>
      <c r="J35" s="97"/>
      <c r="K35" s="95"/>
      <c r="L35" s="97"/>
      <c r="M35" s="95"/>
      <c r="N35" s="97"/>
      <c r="O35" s="95"/>
      <c r="P35" s="97"/>
      <c r="Q35" s="95"/>
      <c r="R35" s="97"/>
      <c r="S35" s="95"/>
      <c r="T35" s="97"/>
      <c r="U35" s="94"/>
      <c r="V35" s="94"/>
      <c r="W35" s="94"/>
      <c r="X35" s="94"/>
    </row>
    <row r="36" spans="1:24" s="23" customFormat="1" ht="15.75" thickBot="1">
      <c r="A36" s="100" t="s">
        <v>156</v>
      </c>
      <c r="B36" s="106"/>
      <c r="C36" s="106"/>
      <c r="D36" s="141">
        <f>SUM(D25:D33)</f>
        <v>63391</v>
      </c>
      <c r="E36" s="108">
        <f>SUM(E26:E27)</f>
        <v>0</v>
      </c>
      <c r="F36" s="141">
        <f>SUM(F25:F33)</f>
        <v>0</v>
      </c>
      <c r="G36" s="108">
        <f>SUM(G26:G29)</f>
        <v>0</v>
      </c>
      <c r="H36" s="141">
        <f>SUM(H25:H33)</f>
        <v>21735</v>
      </c>
      <c r="I36" s="108">
        <f>SUM(I26:I29)</f>
        <v>0</v>
      </c>
      <c r="J36" s="141">
        <f>SUM(J25:J33)</f>
        <v>0</v>
      </c>
      <c r="K36" s="108">
        <f>SUM(K26:K29)</f>
        <v>0</v>
      </c>
      <c r="L36" s="141">
        <f>SUM(L25:L33)</f>
        <v>-4</v>
      </c>
      <c r="M36" s="108">
        <f>SUM(M26:M29)</f>
        <v>0</v>
      </c>
      <c r="N36" s="141">
        <f>SUM(N25:N33)</f>
        <v>73247</v>
      </c>
      <c r="O36" s="108">
        <f>SUM(O26:O29)</f>
        <v>0</v>
      </c>
      <c r="P36" s="141">
        <f>SUM(P25:P33)</f>
        <v>158369</v>
      </c>
      <c r="Q36" s="108">
        <f>SUM(Q26:Q29)</f>
        <v>0</v>
      </c>
      <c r="R36" s="141">
        <f>SUM(R25:R33)</f>
        <v>2787</v>
      </c>
      <c r="S36" s="108">
        <f>SUM(S26:S29)</f>
        <v>0</v>
      </c>
      <c r="T36" s="141">
        <f>SUM(T25:T33)</f>
        <v>161156</v>
      </c>
      <c r="U36" s="94" t="e">
        <f>T36-'[1]BS'!E51</f>
        <v>#VALUE!</v>
      </c>
      <c r="V36" s="94"/>
      <c r="W36" s="94"/>
      <c r="X36" s="94"/>
    </row>
    <row r="37" spans="1:24" s="23" customFormat="1" ht="15">
      <c r="A37" s="100"/>
      <c r="B37" s="106"/>
      <c r="C37" s="106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94"/>
      <c r="V37" s="94"/>
      <c r="W37" s="94"/>
      <c r="X37" s="94"/>
    </row>
    <row r="38" spans="1:24" s="23" customFormat="1" ht="15">
      <c r="A38" s="115" t="s">
        <v>111</v>
      </c>
      <c r="B38" s="116"/>
      <c r="C38" s="116"/>
      <c r="D38" s="117"/>
      <c r="E38" s="117"/>
      <c r="F38" s="117"/>
      <c r="G38" s="118"/>
      <c r="H38" s="117"/>
      <c r="I38" s="118"/>
      <c r="J38" s="117"/>
      <c r="K38" s="118"/>
      <c r="L38" s="117"/>
      <c r="M38" s="118"/>
      <c r="N38" s="117"/>
      <c r="O38" s="117"/>
      <c r="P38" s="117"/>
      <c r="Q38" s="119"/>
      <c r="R38" s="119"/>
      <c r="S38" s="119"/>
      <c r="T38" s="119"/>
      <c r="U38" s="94"/>
      <c r="V38" s="94"/>
      <c r="W38" s="94"/>
      <c r="X38" s="94"/>
    </row>
    <row r="39" spans="1:24" s="23" customFormat="1" ht="15">
      <c r="A39" s="120" t="s">
        <v>112</v>
      </c>
      <c r="B39" s="116"/>
      <c r="C39" s="116"/>
      <c r="D39" s="117"/>
      <c r="E39" s="117"/>
      <c r="F39" s="117"/>
      <c r="G39" s="118"/>
      <c r="H39" s="117"/>
      <c r="I39" s="118"/>
      <c r="J39" s="117"/>
      <c r="K39" s="118"/>
      <c r="L39" s="117"/>
      <c r="M39" s="118"/>
      <c r="N39" s="117"/>
      <c r="O39" s="117"/>
      <c r="P39" s="117"/>
      <c r="Q39" s="119"/>
      <c r="R39" s="119"/>
      <c r="S39" s="119"/>
      <c r="T39" s="119"/>
      <c r="U39" s="94"/>
      <c r="V39" s="94"/>
      <c r="W39" s="94"/>
      <c r="X39" s="94"/>
    </row>
    <row r="40" spans="1:24" s="23" customFormat="1" ht="15">
      <c r="A40" s="120" t="s">
        <v>157</v>
      </c>
      <c r="B40" s="116"/>
      <c r="C40" s="116"/>
      <c r="D40" s="117"/>
      <c r="E40" s="117"/>
      <c r="F40" s="117"/>
      <c r="G40" s="118"/>
      <c r="H40" s="117"/>
      <c r="I40" s="118"/>
      <c r="J40" s="117"/>
      <c r="K40" s="118"/>
      <c r="L40" s="117"/>
      <c r="M40" s="118"/>
      <c r="N40" s="117"/>
      <c r="O40" s="117"/>
      <c r="P40" s="117"/>
      <c r="Q40" s="119"/>
      <c r="R40" s="119"/>
      <c r="S40" s="119"/>
      <c r="T40" s="119"/>
      <c r="U40" s="94"/>
      <c r="V40" s="94"/>
      <c r="W40" s="94"/>
      <c r="X40" s="94"/>
    </row>
    <row r="41" spans="1:24" s="23" customFormat="1" ht="6" customHeight="1">
      <c r="A41" s="123"/>
      <c r="B41" s="116"/>
      <c r="C41" s="116"/>
      <c r="D41" s="121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9"/>
      <c r="R41" s="119"/>
      <c r="S41" s="119"/>
      <c r="T41" s="119"/>
      <c r="U41" s="94"/>
      <c r="V41" s="94"/>
      <c r="W41" s="94"/>
      <c r="X41" s="94"/>
    </row>
    <row r="42" spans="1:24" s="23" customFormat="1" ht="15">
      <c r="A42" s="123" t="s">
        <v>132</v>
      </c>
      <c r="B42" s="116"/>
      <c r="C42" s="116"/>
      <c r="D42" s="118">
        <v>63389</v>
      </c>
      <c r="E42" s="122"/>
      <c r="F42" s="122">
        <v>5</v>
      </c>
      <c r="G42" s="122"/>
      <c r="H42" s="122">
        <v>21732</v>
      </c>
      <c r="I42" s="122"/>
      <c r="J42" s="122">
        <v>658</v>
      </c>
      <c r="K42" s="122"/>
      <c r="L42" s="122">
        <v>0</v>
      </c>
      <c r="M42" s="122"/>
      <c r="N42" s="122">
        <v>48807</v>
      </c>
      <c r="O42" s="122"/>
      <c r="P42" s="122">
        <f>SUM(D42:N42)</f>
        <v>134591</v>
      </c>
      <c r="Q42" s="119">
        <v>0</v>
      </c>
      <c r="R42" s="119">
        <v>581</v>
      </c>
      <c r="S42" s="119"/>
      <c r="T42" s="119">
        <f>+P42+R42</f>
        <v>135172</v>
      </c>
      <c r="U42" s="94"/>
      <c r="V42" s="94"/>
      <c r="W42" s="94"/>
      <c r="X42" s="94"/>
    </row>
    <row r="43" spans="1:24" s="23" customFormat="1" ht="5.25" customHeight="1">
      <c r="A43" s="123"/>
      <c r="B43" s="116"/>
      <c r="C43" s="116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19"/>
      <c r="R43" s="119"/>
      <c r="S43" s="119"/>
      <c r="T43" s="119"/>
      <c r="U43" s="94"/>
      <c r="V43" s="94"/>
      <c r="W43" s="94"/>
      <c r="X43" s="94"/>
    </row>
    <row r="44" spans="1:24" s="23" customFormat="1" ht="17.25" customHeight="1">
      <c r="A44" s="123" t="s">
        <v>100</v>
      </c>
      <c r="B44" s="116"/>
      <c r="C44" s="116"/>
      <c r="D44" s="122">
        <v>0</v>
      </c>
      <c r="E44" s="122">
        <v>0</v>
      </c>
      <c r="F44" s="122">
        <v>0</v>
      </c>
      <c r="G44" s="122"/>
      <c r="H44" s="122">
        <v>0</v>
      </c>
      <c r="I44" s="122"/>
      <c r="J44" s="122">
        <v>0</v>
      </c>
      <c r="K44" s="122"/>
      <c r="L44" s="122">
        <v>-3</v>
      </c>
      <c r="M44" s="122"/>
      <c r="N44" s="122">
        <v>0</v>
      </c>
      <c r="O44" s="122"/>
      <c r="P44" s="122">
        <f>SUM(D44:N44)</f>
        <v>-3</v>
      </c>
      <c r="Q44" s="119"/>
      <c r="R44" s="122">
        <v>17</v>
      </c>
      <c r="S44" s="122"/>
      <c r="T44" s="119">
        <f>SUM(P44:R44)</f>
        <v>14</v>
      </c>
      <c r="U44" s="94"/>
      <c r="V44" s="94"/>
      <c r="W44" s="94"/>
      <c r="X44" s="94"/>
    </row>
    <row r="45" spans="1:24" s="23" customFormat="1" ht="6" customHeight="1">
      <c r="A45" s="123"/>
      <c r="B45" s="116"/>
      <c r="C45" s="11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>
        <f>SUM(D45:N45)</f>
        <v>0</v>
      </c>
      <c r="Q45" s="119"/>
      <c r="R45" s="122"/>
      <c r="S45" s="119"/>
      <c r="T45" s="119">
        <f>SUM(P45:R45)</f>
        <v>0</v>
      </c>
      <c r="U45" s="94"/>
      <c r="V45" s="94"/>
      <c r="W45" s="94"/>
      <c r="X45" s="94"/>
    </row>
    <row r="46" spans="1:20" ht="15">
      <c r="A46" s="127" t="s">
        <v>133</v>
      </c>
      <c r="B46" s="126"/>
      <c r="C46" s="126"/>
      <c r="D46" s="119">
        <v>0</v>
      </c>
      <c r="E46" s="119"/>
      <c r="F46" s="119">
        <v>0</v>
      </c>
      <c r="G46" s="119"/>
      <c r="H46" s="119">
        <v>0</v>
      </c>
      <c r="I46" s="119"/>
      <c r="J46" s="119">
        <v>0</v>
      </c>
      <c r="K46" s="119"/>
      <c r="L46" s="119">
        <v>0</v>
      </c>
      <c r="M46" s="119"/>
      <c r="N46" s="119">
        <v>13168</v>
      </c>
      <c r="O46" s="119"/>
      <c r="P46" s="122">
        <f>SUM(D46:N46)</f>
        <v>13168</v>
      </c>
      <c r="Q46" s="119"/>
      <c r="R46" s="119">
        <v>-73</v>
      </c>
      <c r="S46" s="119"/>
      <c r="T46" s="119">
        <f>SUM(P46:R46)</f>
        <v>13095</v>
      </c>
    </row>
    <row r="47" spans="1:20" ht="6.75" customHeight="1">
      <c r="A47" s="127"/>
      <c r="B47" s="126"/>
      <c r="C47" s="126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2"/>
      <c r="Q47" s="119"/>
      <c r="R47" s="119"/>
      <c r="S47" s="119"/>
      <c r="T47" s="119"/>
    </row>
    <row r="48" spans="1:20" ht="15" customHeight="1">
      <c r="A48" s="127" t="s">
        <v>160</v>
      </c>
      <c r="B48" s="126"/>
      <c r="C48" s="126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2"/>
      <c r="Q48" s="119"/>
      <c r="R48" s="119"/>
      <c r="S48" s="119"/>
      <c r="T48" s="119"/>
    </row>
    <row r="49" spans="1:20" ht="15" customHeight="1">
      <c r="A49" s="127" t="s">
        <v>163</v>
      </c>
      <c r="B49" s="126"/>
      <c r="C49" s="126"/>
      <c r="D49" s="119">
        <v>0</v>
      </c>
      <c r="E49" s="119"/>
      <c r="F49" s="119">
        <v>0</v>
      </c>
      <c r="G49" s="119"/>
      <c r="H49" s="119">
        <v>0</v>
      </c>
      <c r="I49" s="119"/>
      <c r="J49" s="119">
        <v>0</v>
      </c>
      <c r="K49" s="119"/>
      <c r="L49" s="119">
        <v>0</v>
      </c>
      <c r="M49" s="119"/>
      <c r="N49" s="119">
        <v>0</v>
      </c>
      <c r="O49" s="119"/>
      <c r="P49" s="122">
        <f>SUM(D49:N49)</f>
        <v>0</v>
      </c>
      <c r="Q49" s="119"/>
      <c r="R49" s="119">
        <v>883</v>
      </c>
      <c r="S49" s="119"/>
      <c r="T49" s="119">
        <f>SUM(P49:R49)</f>
        <v>883</v>
      </c>
    </row>
    <row r="50" spans="1:20" ht="6.75" customHeight="1">
      <c r="A50" s="127"/>
      <c r="B50" s="126"/>
      <c r="C50" s="126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2"/>
      <c r="Q50" s="119"/>
      <c r="R50" s="119"/>
      <c r="S50" s="119"/>
      <c r="T50" s="119"/>
    </row>
    <row r="51" spans="1:20" ht="15">
      <c r="A51" s="123" t="s">
        <v>142</v>
      </c>
      <c r="B51" s="126">
        <v>8</v>
      </c>
      <c r="C51" s="126"/>
      <c r="D51" s="119">
        <v>0</v>
      </c>
      <c r="E51" s="119"/>
      <c r="F51" s="119">
        <v>0</v>
      </c>
      <c r="G51" s="119"/>
      <c r="H51" s="119">
        <v>0</v>
      </c>
      <c r="I51" s="119"/>
      <c r="J51" s="119">
        <v>0</v>
      </c>
      <c r="K51" s="119"/>
      <c r="L51" s="119">
        <v>0</v>
      </c>
      <c r="M51" s="119"/>
      <c r="N51" s="119">
        <v>-2738</v>
      </c>
      <c r="O51" s="119"/>
      <c r="P51" s="122">
        <f>SUM(D51:N51)</f>
        <v>-2738</v>
      </c>
      <c r="Q51" s="119"/>
      <c r="R51" s="119">
        <v>0</v>
      </c>
      <c r="S51" s="119"/>
      <c r="T51" s="119">
        <f>SUM(P51:R51)</f>
        <v>-2738</v>
      </c>
    </row>
    <row r="52" spans="1:24" s="23" customFormat="1" ht="6.75" customHeight="1">
      <c r="A52" s="128"/>
      <c r="B52" s="116"/>
      <c r="C52" s="116"/>
      <c r="D52" s="129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19"/>
      <c r="R52" s="119"/>
      <c r="S52" s="122"/>
      <c r="T52" s="119"/>
      <c r="U52" s="94"/>
      <c r="V52" s="94"/>
      <c r="W52" s="94"/>
      <c r="X52" s="94"/>
    </row>
    <row r="53" spans="1:24" s="23" customFormat="1" ht="6" customHeight="1">
      <c r="A53" s="123"/>
      <c r="B53" s="116"/>
      <c r="C53" s="116"/>
      <c r="D53" s="121"/>
      <c r="E53" s="122"/>
      <c r="F53" s="130"/>
      <c r="G53" s="122"/>
      <c r="H53" s="130"/>
      <c r="I53" s="122"/>
      <c r="J53" s="130"/>
      <c r="K53" s="122"/>
      <c r="L53" s="130"/>
      <c r="M53" s="122"/>
      <c r="N53" s="130"/>
      <c r="O53" s="122"/>
      <c r="P53" s="130"/>
      <c r="Q53" s="122"/>
      <c r="R53" s="130"/>
      <c r="S53" s="122"/>
      <c r="T53" s="130"/>
      <c r="U53" s="94"/>
      <c r="V53" s="94"/>
      <c r="W53" s="94"/>
      <c r="X53" s="94"/>
    </row>
    <row r="54" spans="1:24" s="23" customFormat="1" ht="15">
      <c r="A54" s="123" t="s">
        <v>158</v>
      </c>
      <c r="B54" s="116"/>
      <c r="C54" s="116"/>
      <c r="D54" s="118">
        <f aca="true" t="shared" si="0" ref="D54:T54">SUM(D42:D51)</f>
        <v>63389</v>
      </c>
      <c r="E54" s="118">
        <f t="shared" si="0"/>
        <v>0</v>
      </c>
      <c r="F54" s="118">
        <f t="shared" si="0"/>
        <v>5</v>
      </c>
      <c r="G54" s="118">
        <f t="shared" si="0"/>
        <v>0</v>
      </c>
      <c r="H54" s="118">
        <f t="shared" si="0"/>
        <v>21732</v>
      </c>
      <c r="I54" s="118">
        <f t="shared" si="0"/>
        <v>0</v>
      </c>
      <c r="J54" s="118">
        <f t="shared" si="0"/>
        <v>658</v>
      </c>
      <c r="K54" s="118">
        <f t="shared" si="0"/>
        <v>0</v>
      </c>
      <c r="L54" s="118">
        <f t="shared" si="0"/>
        <v>-3</v>
      </c>
      <c r="M54" s="118">
        <f t="shared" si="0"/>
        <v>0</v>
      </c>
      <c r="N54" s="118">
        <f t="shared" si="0"/>
        <v>59237</v>
      </c>
      <c r="O54" s="118">
        <f t="shared" si="0"/>
        <v>0</v>
      </c>
      <c r="P54" s="118">
        <f t="shared" si="0"/>
        <v>145018</v>
      </c>
      <c r="Q54" s="118">
        <f t="shared" si="0"/>
        <v>0</v>
      </c>
      <c r="R54" s="118">
        <f t="shared" si="0"/>
        <v>1408</v>
      </c>
      <c r="S54" s="118">
        <f t="shared" si="0"/>
        <v>0</v>
      </c>
      <c r="T54" s="118">
        <f t="shared" si="0"/>
        <v>146426</v>
      </c>
      <c r="U54" s="94">
        <f>T54-'[1]BS'!E74</f>
        <v>-5051</v>
      </c>
      <c r="V54" s="94"/>
      <c r="W54" s="94"/>
      <c r="X54" s="94"/>
    </row>
    <row r="55" spans="1:20" ht="6.75" customHeight="1" thickBot="1">
      <c r="A55" s="131"/>
      <c r="B55" s="116"/>
      <c r="C55" s="116"/>
      <c r="D55" s="132"/>
      <c r="E55" s="122"/>
      <c r="F55" s="132"/>
      <c r="G55" s="122"/>
      <c r="H55" s="132"/>
      <c r="I55" s="122"/>
      <c r="J55" s="132"/>
      <c r="K55" s="122"/>
      <c r="L55" s="132"/>
      <c r="M55" s="122"/>
      <c r="N55" s="132"/>
      <c r="O55" s="122"/>
      <c r="P55" s="132"/>
      <c r="Q55" s="122"/>
      <c r="R55" s="132"/>
      <c r="S55" s="122"/>
      <c r="T55" s="132"/>
    </row>
    <row r="56" spans="1:20" ht="5.25" customHeight="1">
      <c r="A56" s="131"/>
      <c r="B56" s="116"/>
      <c r="C56" s="116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19"/>
      <c r="S56" s="119"/>
      <c r="T56" s="119"/>
    </row>
    <row r="57" spans="1:24" s="100" customFormat="1" ht="9.75" customHeight="1">
      <c r="A57" s="133"/>
      <c r="B57" s="106"/>
      <c r="C57" s="106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</row>
    <row r="58" spans="1:24" s="10" customFormat="1" ht="15">
      <c r="A58" s="189" t="s">
        <v>134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22"/>
      <c r="V58" s="22"/>
      <c r="W58" s="22"/>
      <c r="X58" s="22"/>
    </row>
    <row r="59" spans="1:24" s="10" customFormat="1" ht="4.5" customHeight="1">
      <c r="A59" s="1"/>
      <c r="B59" s="27"/>
      <c r="C59" s="27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10" customFormat="1" ht="15">
      <c r="A60" s="1" t="str">
        <f>+'IS'!A62</f>
        <v>The notes set out on pages 5 to 14 form an integral part of the interim financial report.</v>
      </c>
      <c r="B60" s="27"/>
      <c r="C60" s="2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10" customFormat="1" ht="15">
      <c r="A61" s="1"/>
      <c r="B61" s="27"/>
      <c r="C61" s="2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10" customFormat="1" ht="15">
      <c r="A62" s="1"/>
      <c r="B62" s="27"/>
      <c r="C62" s="2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10" customFormat="1" ht="15">
      <c r="A63" s="1"/>
      <c r="B63" s="27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10" customFormat="1" ht="15">
      <c r="A64" s="1"/>
      <c r="B64" s="27"/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10" customFormat="1" ht="15">
      <c r="A65" s="1"/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10" customFormat="1" ht="15">
      <c r="A66" s="1"/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10" customFormat="1" ht="15">
      <c r="A67" s="48" t="s">
        <v>46</v>
      </c>
      <c r="B67" s="49"/>
      <c r="C67" s="49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2"/>
      <c r="V67" s="22"/>
      <c r="W67" s="22"/>
      <c r="X67" s="22"/>
    </row>
    <row r="68" spans="1:24" s="10" customFormat="1" ht="15">
      <c r="A68" s="142" t="str">
        <f>+'IS'!A73</f>
        <v>PCB Financial Report For Third Quarter Ended 30.09.2007</v>
      </c>
      <c r="B68" s="50"/>
      <c r="C68" s="5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22"/>
      <c r="O68" s="22"/>
      <c r="P68" s="22"/>
      <c r="Q68" s="22"/>
      <c r="R68" s="22"/>
      <c r="S68" s="22"/>
      <c r="T68" s="134" t="s">
        <v>147</v>
      </c>
      <c r="U68" s="22"/>
      <c r="V68" s="22"/>
      <c r="W68" s="22"/>
      <c r="X68" s="22"/>
    </row>
    <row r="69" spans="2:24" s="10" customFormat="1" ht="15"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2:24" s="10" customFormat="1" ht="15"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4" s="10" customFormat="1" ht="15"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84"/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184"/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 customHeight="1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</sheetData>
  <mergeCells count="9">
    <mergeCell ref="A73:A74"/>
    <mergeCell ref="A7:T7"/>
    <mergeCell ref="D12:P12"/>
    <mergeCell ref="E14:L14"/>
    <mergeCell ref="A58:T58"/>
    <mergeCell ref="A1:T1"/>
    <mergeCell ref="A2:T2"/>
    <mergeCell ref="A3:T3"/>
    <mergeCell ref="A6:T6"/>
  </mergeCells>
  <printOptions/>
  <pageMargins left="0.75" right="0.75" top="0.48" bottom="0.42" header="0.28" footer="0.36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0" t="str">
        <f>+'IS'!A1</f>
        <v>PRINSIPTEK CORPORATION BERHAD </v>
      </c>
      <c r="B1" s="180"/>
      <c r="C1" s="180"/>
      <c r="D1" s="180"/>
      <c r="E1" s="180"/>
      <c r="F1" s="180"/>
      <c r="G1" s="180"/>
      <c r="H1" s="29"/>
      <c r="I1" s="29"/>
      <c r="J1" s="29"/>
      <c r="K1" s="29"/>
      <c r="L1" s="17"/>
      <c r="M1" s="17"/>
    </row>
    <row r="2" spans="1:13" ht="15" customHeight="1">
      <c r="A2" s="180" t="str">
        <f>+'IS'!A2</f>
        <v>(Company No. 595000-H)</v>
      </c>
      <c r="B2" s="180"/>
      <c r="C2" s="180"/>
      <c r="D2" s="180"/>
      <c r="E2" s="180"/>
      <c r="F2" s="180"/>
      <c r="G2" s="180"/>
      <c r="H2" s="29"/>
      <c r="I2" s="29"/>
      <c r="J2" s="29"/>
      <c r="K2" s="29"/>
      <c r="L2" s="17"/>
      <c r="M2" s="17"/>
    </row>
    <row r="3" spans="1:13" ht="15" customHeight="1">
      <c r="A3" s="180" t="str">
        <f>+'IS'!A3</f>
        <v>(Incorporated in Malaysia)</v>
      </c>
      <c r="B3" s="180"/>
      <c r="C3" s="180"/>
      <c r="D3" s="180"/>
      <c r="E3" s="180"/>
      <c r="F3" s="180"/>
      <c r="G3" s="180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3" t="s">
        <v>45</v>
      </c>
      <c r="B6" s="183"/>
      <c r="C6" s="183"/>
      <c r="D6" s="183"/>
      <c r="E6" s="183"/>
      <c r="F6" s="183"/>
      <c r="G6" s="183"/>
      <c r="H6" s="71"/>
      <c r="I6" s="71"/>
      <c r="J6" s="71"/>
      <c r="K6" s="71"/>
      <c r="L6" s="17"/>
      <c r="M6" s="17"/>
    </row>
    <row r="7" spans="1:13" ht="15.75" thickBot="1">
      <c r="A7" s="179" t="str">
        <f>+'IS'!A7</f>
        <v>FOR THE THIRD FINANCIAL QUARTER ENDED 30 SEPTEMBER 2007</v>
      </c>
      <c r="B7" s="179"/>
      <c r="C7" s="179"/>
      <c r="D7" s="179"/>
      <c r="E7" s="179"/>
      <c r="F7" s="179"/>
      <c r="G7" s="179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27</v>
      </c>
      <c r="B10" s="18"/>
    </row>
    <row r="11" spans="1:7" ht="4.5" customHeight="1">
      <c r="A11" s="18"/>
      <c r="B11" s="18"/>
      <c r="G11" s="143"/>
    </row>
    <row r="12" spans="1:7" ht="15">
      <c r="A12" s="18"/>
      <c r="B12" s="18"/>
      <c r="E12" s="16" t="s">
        <v>46</v>
      </c>
      <c r="G12" s="135" t="s">
        <v>85</v>
      </c>
    </row>
    <row r="13" spans="1:7" ht="15">
      <c r="A13" s="18"/>
      <c r="B13" s="18"/>
      <c r="E13" s="29" t="s">
        <v>63</v>
      </c>
      <c r="F13" s="8"/>
      <c r="G13" s="135" t="s">
        <v>60</v>
      </c>
    </row>
    <row r="14" spans="1:9" ht="15">
      <c r="A14" s="18"/>
      <c r="B14" s="18"/>
      <c r="E14" s="29" t="s">
        <v>65</v>
      </c>
      <c r="F14" s="8"/>
      <c r="G14" s="135" t="s">
        <v>84</v>
      </c>
      <c r="I14" s="8"/>
    </row>
    <row r="15" spans="1:10" s="10" customFormat="1" ht="15">
      <c r="A15" s="27"/>
      <c r="B15" s="27"/>
      <c r="C15" s="9" t="s">
        <v>3</v>
      </c>
      <c r="D15" s="9"/>
      <c r="E15" s="8" t="str">
        <f>+'IS'!C17</f>
        <v>30.09.2007</v>
      </c>
      <c r="F15" s="8"/>
      <c r="G15" s="136" t="s">
        <v>153</v>
      </c>
      <c r="H15" s="27"/>
      <c r="I15" s="33"/>
      <c r="J15" s="13"/>
    </row>
    <row r="16" spans="1:10" s="10" customFormat="1" ht="6" customHeight="1">
      <c r="A16" s="27"/>
      <c r="B16" s="27"/>
      <c r="C16" s="49"/>
      <c r="D16" s="27"/>
      <c r="E16" s="30"/>
      <c r="F16" s="8"/>
      <c r="G16" s="137"/>
      <c r="H16" s="27"/>
      <c r="I16" s="33"/>
      <c r="J16" s="13"/>
    </row>
    <row r="17" spans="1:10" s="10" customFormat="1" ht="6" customHeight="1">
      <c r="A17" s="27"/>
      <c r="B17" s="27"/>
      <c r="C17" s="27"/>
      <c r="D17" s="27"/>
      <c r="E17" s="8"/>
      <c r="F17" s="8"/>
      <c r="G17" s="136"/>
      <c r="H17" s="27"/>
      <c r="I17" s="33"/>
      <c r="J17" s="13"/>
    </row>
    <row r="18" spans="1:10" s="10" customFormat="1" ht="15">
      <c r="A18" s="27"/>
      <c r="B18" s="27"/>
      <c r="C18" s="27"/>
      <c r="D18" s="27"/>
      <c r="E18" s="29" t="s">
        <v>0</v>
      </c>
      <c r="F18" s="8"/>
      <c r="G18" s="135" t="s">
        <v>0</v>
      </c>
      <c r="H18" s="27"/>
      <c r="I18" s="33"/>
      <c r="J18" s="13"/>
    </row>
    <row r="19" spans="1:10" s="10" customFormat="1" ht="6" customHeight="1">
      <c r="A19" s="27"/>
      <c r="B19" s="27"/>
      <c r="C19" s="27"/>
      <c r="D19" s="27"/>
      <c r="E19" s="29"/>
      <c r="F19" s="8"/>
      <c r="G19" s="135"/>
      <c r="H19" s="27"/>
      <c r="I19" s="33"/>
      <c r="J19" s="13"/>
    </row>
    <row r="20" spans="1:10" s="10" customFormat="1" ht="15">
      <c r="A20" s="38" t="s">
        <v>35</v>
      </c>
      <c r="B20" s="27"/>
      <c r="C20" s="27"/>
      <c r="D20" s="27"/>
      <c r="E20" s="29"/>
      <c r="F20" s="8"/>
      <c r="G20" s="135"/>
      <c r="H20" s="27"/>
      <c r="I20" s="33"/>
      <c r="J20" s="13"/>
    </row>
    <row r="21" spans="1:10" s="10" customFormat="1" ht="6" customHeight="1">
      <c r="A21" s="27"/>
      <c r="B21" s="27"/>
      <c r="C21" s="27"/>
      <c r="D21" s="27"/>
      <c r="E21" s="13"/>
      <c r="F21" s="13"/>
      <c r="G21" s="138"/>
      <c r="H21" s="27"/>
      <c r="J21" s="13"/>
    </row>
    <row r="22" spans="1:14" s="10" customFormat="1" ht="15">
      <c r="A22" s="10" t="s">
        <v>17</v>
      </c>
      <c r="E22" s="113">
        <v>15515</v>
      </c>
      <c r="F22" s="81"/>
      <c r="G22" s="121">
        <v>18982</v>
      </c>
      <c r="H22" s="22"/>
      <c r="I22" s="26"/>
      <c r="J22" s="22"/>
      <c r="N22" s="64">
        <f>+E22-'IS'!G36</f>
        <v>0</v>
      </c>
    </row>
    <row r="23" spans="1:10" s="10" customFormat="1" ht="15">
      <c r="A23" s="10" t="s">
        <v>123</v>
      </c>
      <c r="E23" s="166"/>
      <c r="F23" s="81"/>
      <c r="G23" s="124"/>
      <c r="H23" s="22"/>
      <c r="I23" s="26"/>
      <c r="J23" s="22"/>
    </row>
    <row r="24" spans="2:11" s="10" customFormat="1" ht="15">
      <c r="B24" s="39" t="s">
        <v>30</v>
      </c>
      <c r="E24" s="166">
        <f>267+486-145</f>
        <v>608</v>
      </c>
      <c r="F24" s="81"/>
      <c r="G24" s="124">
        <v>1072</v>
      </c>
      <c r="H24" s="22"/>
      <c r="I24" s="26"/>
      <c r="J24" s="22"/>
      <c r="K24" s="10" t="s">
        <v>46</v>
      </c>
    </row>
    <row r="25" spans="2:10" s="10" customFormat="1" ht="15">
      <c r="B25" s="39" t="s">
        <v>31</v>
      </c>
      <c r="E25" s="166">
        <f>1061-1391</f>
        <v>-330</v>
      </c>
      <c r="F25" s="81"/>
      <c r="G25" s="124">
        <v>1092</v>
      </c>
      <c r="H25" s="22"/>
      <c r="I25" s="26"/>
      <c r="J25" s="22"/>
    </row>
    <row r="26" spans="2:10" s="10" customFormat="1" ht="6" customHeight="1">
      <c r="B26" s="39"/>
      <c r="E26" s="167"/>
      <c r="F26" s="81"/>
      <c r="G26" s="144"/>
      <c r="H26" s="22"/>
      <c r="I26" s="26"/>
      <c r="J26" s="22"/>
    </row>
    <row r="27" spans="2:10" s="10" customFormat="1" ht="6" customHeight="1">
      <c r="B27" s="39"/>
      <c r="E27" s="166"/>
      <c r="F27" s="81"/>
      <c r="G27" s="124"/>
      <c r="H27" s="22"/>
      <c r="I27" s="26"/>
      <c r="J27" s="22"/>
    </row>
    <row r="28" spans="1:10" s="10" customFormat="1" ht="15">
      <c r="A28" s="39" t="s">
        <v>32</v>
      </c>
      <c r="E28" s="166">
        <f>SUM(E22:E25)</f>
        <v>15793</v>
      </c>
      <c r="F28" s="81"/>
      <c r="G28" s="124">
        <f>SUM(G22:G25)</f>
        <v>21146</v>
      </c>
      <c r="H28" s="22"/>
      <c r="I28" s="26"/>
      <c r="J28" s="22"/>
    </row>
    <row r="29" spans="2:10" s="10" customFormat="1" ht="15">
      <c r="B29" s="36" t="s">
        <v>33</v>
      </c>
      <c r="E29" s="166">
        <v>-2472</v>
      </c>
      <c r="F29" s="81"/>
      <c r="G29" s="124">
        <v>-21087</v>
      </c>
      <c r="H29" s="22"/>
      <c r="I29" s="22"/>
      <c r="J29" s="22"/>
    </row>
    <row r="30" spans="2:10" s="10" customFormat="1" ht="15">
      <c r="B30" s="36" t="s">
        <v>34</v>
      </c>
      <c r="E30" s="166">
        <v>-633</v>
      </c>
      <c r="F30" s="81"/>
      <c r="G30" s="124">
        <v>28124</v>
      </c>
      <c r="H30" s="22"/>
      <c r="I30" s="26"/>
      <c r="J30" s="22"/>
    </row>
    <row r="31" spans="2:10" s="10" customFormat="1" ht="6" customHeight="1">
      <c r="B31" s="36"/>
      <c r="E31" s="167"/>
      <c r="F31" s="81"/>
      <c r="G31" s="144"/>
      <c r="H31" s="22"/>
      <c r="I31" s="26"/>
      <c r="J31" s="22"/>
    </row>
    <row r="32" spans="2:10" s="10" customFormat="1" ht="6" customHeight="1">
      <c r="B32" s="36"/>
      <c r="E32" s="166"/>
      <c r="F32" s="81"/>
      <c r="G32" s="124"/>
      <c r="H32" s="22"/>
      <c r="I32" s="26"/>
      <c r="J32" s="22"/>
    </row>
    <row r="33" spans="1:10" s="10" customFormat="1" ht="15">
      <c r="A33" s="10" t="s">
        <v>118</v>
      </c>
      <c r="B33" s="36"/>
      <c r="E33" s="166">
        <f>SUM(E28:E30)</f>
        <v>12688</v>
      </c>
      <c r="F33" s="81"/>
      <c r="G33" s="124">
        <f>SUM(G28:G30)</f>
        <v>28183</v>
      </c>
      <c r="H33" s="22"/>
      <c r="I33" s="26"/>
      <c r="J33" s="22"/>
    </row>
    <row r="34" spans="2:10" s="10" customFormat="1" ht="15">
      <c r="B34" s="40" t="s">
        <v>41</v>
      </c>
      <c r="E34" s="166">
        <v>1391</v>
      </c>
      <c r="F34" s="81"/>
      <c r="G34" s="124">
        <v>1158</v>
      </c>
      <c r="H34" s="22"/>
      <c r="I34" s="26"/>
      <c r="J34" s="22"/>
    </row>
    <row r="35" spans="2:10" s="10" customFormat="1" ht="15">
      <c r="B35" s="36" t="s">
        <v>37</v>
      </c>
      <c r="E35" s="166">
        <v>-4497</v>
      </c>
      <c r="F35" s="81"/>
      <c r="G35" s="124">
        <v>-8981</v>
      </c>
      <c r="H35" s="22"/>
      <c r="I35" s="26"/>
      <c r="J35" s="22"/>
    </row>
    <row r="36" spans="2:10" s="10" customFormat="1" ht="15">
      <c r="B36" s="36" t="s">
        <v>38</v>
      </c>
      <c r="E36" s="166">
        <v>-5131</v>
      </c>
      <c r="F36" s="81"/>
      <c r="G36" s="124">
        <v>-7581</v>
      </c>
      <c r="H36" s="22"/>
      <c r="I36" s="26"/>
      <c r="J36" s="22"/>
    </row>
    <row r="37" spans="2:10" s="10" customFormat="1" ht="6" customHeight="1">
      <c r="B37" s="36"/>
      <c r="E37" s="167"/>
      <c r="F37" s="81"/>
      <c r="G37" s="144"/>
      <c r="H37" s="22"/>
      <c r="I37" s="26"/>
      <c r="J37" s="22"/>
    </row>
    <row r="38" spans="2:10" s="10" customFormat="1" ht="6" customHeight="1">
      <c r="B38" s="36"/>
      <c r="E38" s="166"/>
      <c r="F38" s="81"/>
      <c r="G38" s="124"/>
      <c r="H38" s="22"/>
      <c r="I38" s="26"/>
      <c r="J38" s="22"/>
    </row>
    <row r="39" spans="1:10" s="10" customFormat="1" ht="15">
      <c r="A39" s="36" t="s">
        <v>117</v>
      </c>
      <c r="B39" s="36"/>
      <c r="E39" s="166">
        <f>SUM(E33:E36)</f>
        <v>4451</v>
      </c>
      <c r="F39" s="81"/>
      <c r="G39" s="124">
        <f>SUM(G33:G36)</f>
        <v>12779</v>
      </c>
      <c r="H39" s="22"/>
      <c r="I39" s="26"/>
      <c r="J39" s="22"/>
    </row>
    <row r="40" spans="5:10" s="10" customFormat="1" ht="6" customHeight="1">
      <c r="E40" s="167"/>
      <c r="F40" s="81"/>
      <c r="G40" s="144"/>
      <c r="H40" s="22"/>
      <c r="I40" s="22"/>
      <c r="J40" s="22"/>
    </row>
    <row r="41" spans="5:10" s="10" customFormat="1" ht="6" customHeight="1">
      <c r="E41" s="166"/>
      <c r="F41" s="81"/>
      <c r="G41" s="124"/>
      <c r="H41" s="22"/>
      <c r="I41" s="22"/>
      <c r="J41" s="22"/>
    </row>
    <row r="42" spans="1:10" s="10" customFormat="1" ht="15">
      <c r="A42" s="38" t="s">
        <v>36</v>
      </c>
      <c r="B42" s="40"/>
      <c r="E42" s="166"/>
      <c r="F42" s="81"/>
      <c r="G42" s="124"/>
      <c r="H42" s="22"/>
      <c r="I42" s="22"/>
      <c r="J42" s="22"/>
    </row>
    <row r="43" spans="1:10" s="10" customFormat="1" ht="6" customHeight="1">
      <c r="A43" s="38"/>
      <c r="B43" s="40"/>
      <c r="E43" s="166"/>
      <c r="F43" s="81"/>
      <c r="G43" s="124"/>
      <c r="H43" s="22"/>
      <c r="I43" s="22"/>
      <c r="J43" s="22"/>
    </row>
    <row r="44" spans="1:10" s="10" customFormat="1" ht="15">
      <c r="A44" s="40" t="s">
        <v>49</v>
      </c>
      <c r="E44" s="166">
        <v>604</v>
      </c>
      <c r="F44" s="81"/>
      <c r="G44" s="124">
        <v>665</v>
      </c>
      <c r="H44" s="22"/>
      <c r="I44" s="26"/>
      <c r="J44" s="22"/>
    </row>
    <row r="45" spans="1:10" s="10" customFormat="1" ht="15">
      <c r="A45" s="40" t="s">
        <v>39</v>
      </c>
      <c r="E45" s="166">
        <v>-19788</v>
      </c>
      <c r="F45" s="81"/>
      <c r="G45" s="124">
        <v>-935</v>
      </c>
      <c r="H45" s="22"/>
      <c r="I45" s="26"/>
      <c r="J45" s="22"/>
    </row>
    <row r="46" spans="1:10" s="10" customFormat="1" ht="15">
      <c r="A46" s="40" t="s">
        <v>162</v>
      </c>
      <c r="E46" s="166">
        <v>-2854</v>
      </c>
      <c r="F46" s="81"/>
      <c r="G46" s="124">
        <v>0</v>
      </c>
      <c r="H46" s="22"/>
      <c r="I46" s="26"/>
      <c r="J46" s="22"/>
    </row>
    <row r="47" spans="1:10" s="10" customFormat="1" ht="15">
      <c r="A47" s="40" t="s">
        <v>143</v>
      </c>
      <c r="E47" s="166">
        <v>0</v>
      </c>
      <c r="F47" s="81"/>
      <c r="G47" s="124">
        <v>-3570</v>
      </c>
      <c r="H47" s="22"/>
      <c r="I47" s="26"/>
      <c r="J47" s="22"/>
    </row>
    <row r="48" spans="5:10" s="10" customFormat="1" ht="5.25" customHeight="1">
      <c r="E48" s="166"/>
      <c r="F48" s="81"/>
      <c r="G48" s="124"/>
      <c r="H48" s="22"/>
      <c r="I48" s="26"/>
      <c r="J48" s="22"/>
    </row>
    <row r="49" spans="1:10" s="10" customFormat="1" ht="5.25" customHeight="1">
      <c r="A49" s="40"/>
      <c r="B49" s="40"/>
      <c r="E49" s="168"/>
      <c r="F49" s="81"/>
      <c r="G49" s="145"/>
      <c r="H49" s="22"/>
      <c r="I49" s="26"/>
      <c r="J49" s="22"/>
    </row>
    <row r="50" spans="1:10" s="10" customFormat="1" ht="15">
      <c r="A50" s="40" t="s">
        <v>165</v>
      </c>
      <c r="E50" s="166">
        <f>SUM(E44:E49)</f>
        <v>-22038</v>
      </c>
      <c r="F50" s="81"/>
      <c r="G50" s="124">
        <f>SUM(G44:G49)</f>
        <v>-3840</v>
      </c>
      <c r="H50" s="22"/>
      <c r="I50" s="26"/>
      <c r="J50" s="22"/>
    </row>
    <row r="51" spans="1:10" s="10" customFormat="1" ht="5.25" customHeight="1">
      <c r="A51" s="40"/>
      <c r="B51" s="40"/>
      <c r="E51" s="167"/>
      <c r="F51" s="81"/>
      <c r="G51" s="144"/>
      <c r="H51" s="22"/>
      <c r="I51" s="26"/>
      <c r="J51" s="22"/>
    </row>
    <row r="52" spans="1:10" s="10" customFormat="1" ht="5.25" customHeight="1">
      <c r="A52" s="40"/>
      <c r="B52" s="40"/>
      <c r="E52" s="166"/>
      <c r="F52" s="81"/>
      <c r="G52" s="124"/>
      <c r="H52" s="22"/>
      <c r="I52" s="26"/>
      <c r="J52" s="22"/>
    </row>
    <row r="53" spans="1:10" s="10" customFormat="1" ht="15">
      <c r="A53" s="38" t="s">
        <v>40</v>
      </c>
      <c r="B53" s="40"/>
      <c r="E53" s="166"/>
      <c r="F53" s="81"/>
      <c r="G53" s="124"/>
      <c r="H53" s="22"/>
      <c r="I53" s="26"/>
      <c r="J53" s="22"/>
    </row>
    <row r="54" spans="1:10" s="10" customFormat="1" ht="4.5" customHeight="1">
      <c r="A54" s="38"/>
      <c r="B54" s="40"/>
      <c r="E54" s="166"/>
      <c r="F54" s="81"/>
      <c r="G54" s="124"/>
      <c r="H54" s="22"/>
      <c r="I54" s="26"/>
      <c r="J54" s="22"/>
    </row>
    <row r="55" spans="1:10" s="10" customFormat="1" ht="15">
      <c r="A55" s="40" t="s">
        <v>159</v>
      </c>
      <c r="B55" s="40"/>
      <c r="E55" s="166">
        <v>-2780</v>
      </c>
      <c r="F55" s="81"/>
      <c r="G55" s="124">
        <v>-2738</v>
      </c>
      <c r="H55" s="22"/>
      <c r="I55" s="26"/>
      <c r="J55" s="22"/>
    </row>
    <row r="56" spans="1:10" s="10" customFormat="1" ht="15">
      <c r="A56" s="40" t="s">
        <v>114</v>
      </c>
      <c r="E56" s="166">
        <v>-138</v>
      </c>
      <c r="F56" s="81"/>
      <c r="G56" s="124">
        <v>-1188</v>
      </c>
      <c r="H56" s="22"/>
      <c r="I56" s="26"/>
      <c r="J56" s="22"/>
    </row>
    <row r="57" spans="1:10" s="10" customFormat="1" ht="15">
      <c r="A57" s="40" t="s">
        <v>164</v>
      </c>
      <c r="E57" s="166">
        <v>1184</v>
      </c>
      <c r="F57" s="81"/>
      <c r="G57" s="124">
        <v>0</v>
      </c>
      <c r="H57" s="22"/>
      <c r="I57" s="26"/>
      <c r="J57" s="22"/>
    </row>
    <row r="58" spans="1:10" s="10" customFormat="1" ht="15">
      <c r="A58" s="40" t="s">
        <v>144</v>
      </c>
      <c r="E58" s="166">
        <v>0</v>
      </c>
      <c r="F58" s="81"/>
      <c r="G58" s="124">
        <v>1103</v>
      </c>
      <c r="H58" s="22"/>
      <c r="I58" s="26"/>
      <c r="J58" s="22"/>
    </row>
    <row r="59" spans="1:10" s="10" customFormat="1" ht="15">
      <c r="A59" s="40" t="s">
        <v>140</v>
      </c>
      <c r="C59" s="27">
        <v>21</v>
      </c>
      <c r="E59" s="166">
        <v>13525</v>
      </c>
      <c r="F59" s="81"/>
      <c r="G59" s="124">
        <v>0</v>
      </c>
      <c r="H59" s="22"/>
      <c r="I59" s="26"/>
      <c r="J59" s="22"/>
    </row>
    <row r="60" spans="1:10" s="10" customFormat="1" ht="15">
      <c r="A60" s="139" t="s">
        <v>124</v>
      </c>
      <c r="B60" s="100"/>
      <c r="C60" s="27"/>
      <c r="E60" s="166">
        <v>0</v>
      </c>
      <c r="F60" s="81"/>
      <c r="G60" s="124">
        <v>30000</v>
      </c>
      <c r="H60" s="22"/>
      <c r="I60" s="26"/>
      <c r="J60" s="22"/>
    </row>
    <row r="61" spans="1:10" s="10" customFormat="1" ht="15">
      <c r="A61" s="40" t="s">
        <v>113</v>
      </c>
      <c r="C61" s="27"/>
      <c r="E61" s="166">
        <v>27747</v>
      </c>
      <c r="F61" s="81"/>
      <c r="G61" s="124">
        <v>-24748</v>
      </c>
      <c r="H61" s="22"/>
      <c r="I61" s="26"/>
      <c r="J61" s="22"/>
    </row>
    <row r="62" spans="1:10" s="10" customFormat="1" ht="6" customHeight="1">
      <c r="A62" s="40"/>
      <c r="E62" s="167"/>
      <c r="F62" s="81"/>
      <c r="G62" s="144"/>
      <c r="H62" s="22"/>
      <c r="I62" s="26"/>
      <c r="J62" s="22"/>
    </row>
    <row r="63" spans="1:10" s="10" customFormat="1" ht="6" customHeight="1">
      <c r="A63" s="40"/>
      <c r="E63" s="166"/>
      <c r="F63" s="81"/>
      <c r="G63" s="124"/>
      <c r="H63" s="22"/>
      <c r="I63" s="26"/>
      <c r="J63" s="22"/>
    </row>
    <row r="64" spans="1:10" s="10" customFormat="1" ht="15">
      <c r="A64" s="40" t="s">
        <v>119</v>
      </c>
      <c r="E64" s="113">
        <f>SUM(E55:E62)</f>
        <v>39538</v>
      </c>
      <c r="F64" s="81"/>
      <c r="G64" s="121">
        <f>SUM(G55:G62)</f>
        <v>2429</v>
      </c>
      <c r="H64" s="22"/>
      <c r="I64" s="22"/>
      <c r="J64" s="22"/>
    </row>
    <row r="65" spans="1:10" s="10" customFormat="1" ht="7.5" customHeight="1">
      <c r="A65" s="40"/>
      <c r="B65" s="40"/>
      <c r="E65" s="167"/>
      <c r="F65" s="81"/>
      <c r="G65" s="144"/>
      <c r="H65" s="22"/>
      <c r="I65" s="22"/>
      <c r="J65" s="22"/>
    </row>
    <row r="66" spans="1:10" s="10" customFormat="1" ht="4.5" customHeight="1">
      <c r="A66" s="40"/>
      <c r="B66" s="40"/>
      <c r="E66" s="166"/>
      <c r="F66" s="81"/>
      <c r="G66" s="124"/>
      <c r="H66" s="22"/>
      <c r="I66" s="22"/>
      <c r="J66" s="22"/>
    </row>
    <row r="67" spans="1:10" s="10" customFormat="1" ht="15">
      <c r="A67" s="37" t="s">
        <v>115</v>
      </c>
      <c r="B67" s="40"/>
      <c r="E67" s="166">
        <f>E39+E50+E64</f>
        <v>21951</v>
      </c>
      <c r="F67" s="81">
        <f>F39+F50+F64</f>
        <v>0</v>
      </c>
      <c r="G67" s="124">
        <f>G39+G50+G64</f>
        <v>11368</v>
      </c>
      <c r="H67" s="22"/>
      <c r="I67" s="22"/>
      <c r="J67" s="22"/>
    </row>
    <row r="68" spans="1:10" s="10" customFormat="1" ht="15">
      <c r="A68" s="37" t="s">
        <v>116</v>
      </c>
      <c r="B68" s="40"/>
      <c r="E68" s="166">
        <v>6</v>
      </c>
      <c r="F68" s="81"/>
      <c r="G68" s="124">
        <v>0</v>
      </c>
      <c r="H68" s="22"/>
      <c r="I68" s="22"/>
      <c r="J68" s="22"/>
    </row>
    <row r="69" spans="1:10" s="10" customFormat="1" ht="15">
      <c r="A69" s="38" t="s">
        <v>135</v>
      </c>
      <c r="B69" s="40"/>
      <c r="E69" s="166">
        <v>-76928</v>
      </c>
      <c r="F69" s="81"/>
      <c r="G69" s="124">
        <v>-94381</v>
      </c>
      <c r="H69" s="22"/>
      <c r="I69" s="22"/>
      <c r="J69" s="22"/>
    </row>
    <row r="70" spans="1:10" s="10" customFormat="1" ht="6.75" customHeight="1">
      <c r="A70" s="38"/>
      <c r="B70" s="37"/>
      <c r="E70" s="167"/>
      <c r="F70" s="81"/>
      <c r="G70" s="144"/>
      <c r="H70" s="22"/>
      <c r="I70" s="26"/>
      <c r="J70" s="22"/>
    </row>
    <row r="71" spans="1:10" s="10" customFormat="1" ht="6" customHeight="1">
      <c r="A71" s="38" t="s">
        <v>46</v>
      </c>
      <c r="B71" s="40" t="s">
        <v>46</v>
      </c>
      <c r="E71" s="166"/>
      <c r="F71" s="81"/>
      <c r="G71" s="124"/>
      <c r="H71" s="22"/>
      <c r="I71" s="26"/>
      <c r="J71" s="22"/>
    </row>
    <row r="72" spans="1:10" s="10" customFormat="1" ht="15">
      <c r="A72" s="38" t="s">
        <v>136</v>
      </c>
      <c r="B72" s="37"/>
      <c r="E72" s="166">
        <f>SUM(E67:E69)</f>
        <v>-54971</v>
      </c>
      <c r="F72" s="81"/>
      <c r="G72" s="124">
        <f>SUM(G67:G69)</f>
        <v>-83013</v>
      </c>
      <c r="H72" s="22"/>
      <c r="I72" s="26"/>
      <c r="J72" s="22"/>
    </row>
    <row r="73" spans="1:10" s="10" customFormat="1" ht="6.75" customHeight="1" thickBot="1">
      <c r="A73" s="40"/>
      <c r="E73" s="169"/>
      <c r="F73" s="81"/>
      <c r="G73" s="146"/>
      <c r="H73" s="22"/>
      <c r="I73" s="26"/>
      <c r="J73" s="22"/>
    </row>
    <row r="74" spans="1:10" s="10" customFormat="1" ht="6" customHeight="1">
      <c r="A74" s="40"/>
      <c r="E74" s="166"/>
      <c r="F74" s="81"/>
      <c r="G74" s="124"/>
      <c r="H74" s="22"/>
      <c r="I74" s="26"/>
      <c r="J74" s="22"/>
    </row>
    <row r="75" spans="1:10" s="10" customFormat="1" ht="15">
      <c r="A75" s="40" t="s">
        <v>101</v>
      </c>
      <c r="E75" s="166"/>
      <c r="F75" s="81"/>
      <c r="G75" s="124"/>
      <c r="H75" s="22"/>
      <c r="I75" s="26"/>
      <c r="J75" s="22"/>
    </row>
    <row r="76" spans="1:7" s="10" customFormat="1" ht="7.5" customHeight="1">
      <c r="A76" s="40"/>
      <c r="E76" s="170"/>
      <c r="F76" s="73"/>
      <c r="G76" s="147"/>
    </row>
    <row r="77" spans="1:14" s="10" customFormat="1" ht="15">
      <c r="A77" s="40"/>
      <c r="B77" s="10" t="s">
        <v>6</v>
      </c>
      <c r="E77" s="171">
        <f>1065+6680</f>
        <v>7745</v>
      </c>
      <c r="F77" s="75"/>
      <c r="G77" s="148">
        <v>2663</v>
      </c>
      <c r="I77" s="11"/>
      <c r="J77" s="11"/>
      <c r="N77" s="64">
        <f>+E77-'BS'!E39-'BS'!E40</f>
        <v>0</v>
      </c>
    </row>
    <row r="78" spans="2:14" s="10" customFormat="1" ht="15.75" customHeight="1">
      <c r="B78" s="28" t="s">
        <v>102</v>
      </c>
      <c r="C78" s="28"/>
      <c r="D78" s="28"/>
      <c r="E78" s="171">
        <v>25400</v>
      </c>
      <c r="F78" s="45"/>
      <c r="G78" s="148">
        <v>62334</v>
      </c>
      <c r="H78" s="41"/>
      <c r="I78" s="41"/>
      <c r="J78" s="41"/>
      <c r="N78" s="64">
        <f>+E78-'BS'!E38</f>
        <v>0</v>
      </c>
    </row>
    <row r="79" spans="2:14" s="10" customFormat="1" ht="15">
      <c r="B79" s="42" t="s">
        <v>72</v>
      </c>
      <c r="C79" s="42"/>
      <c r="D79" s="42"/>
      <c r="E79" s="172">
        <f>-17157-45559</f>
        <v>-62716</v>
      </c>
      <c r="F79" s="44"/>
      <c r="G79" s="149">
        <v>-85676</v>
      </c>
      <c r="H79" s="42"/>
      <c r="I79" s="43"/>
      <c r="J79" s="42"/>
      <c r="N79" s="64">
        <f>+E79+'BS'!E50</f>
        <v>0</v>
      </c>
    </row>
    <row r="80" spans="2:10" s="10" customFormat="1" ht="5.25" customHeight="1">
      <c r="B80" s="42"/>
      <c r="C80" s="42"/>
      <c r="D80" s="42"/>
      <c r="E80" s="173"/>
      <c r="F80" s="44"/>
      <c r="G80" s="150"/>
      <c r="H80" s="42"/>
      <c r="I80" s="43"/>
      <c r="J80" s="42"/>
    </row>
    <row r="81" spans="2:10" s="10" customFormat="1" ht="6" customHeight="1">
      <c r="B81" s="42"/>
      <c r="C81" s="42"/>
      <c r="D81" s="42"/>
      <c r="E81" s="172"/>
      <c r="F81" s="44"/>
      <c r="G81" s="149"/>
      <c r="H81" s="42"/>
      <c r="I81" s="43"/>
      <c r="J81" s="42"/>
    </row>
    <row r="82" spans="2:12" s="10" customFormat="1" ht="15">
      <c r="B82" s="42"/>
      <c r="C82" s="42"/>
      <c r="D82" s="42"/>
      <c r="E82" s="172">
        <f>SUM(E77:E79)</f>
        <v>-29571</v>
      </c>
      <c r="F82" s="44"/>
      <c r="G82" s="149">
        <f>SUM(G77:G79)</f>
        <v>-20679</v>
      </c>
      <c r="H82" s="42"/>
      <c r="I82" s="43"/>
      <c r="J82" s="42"/>
      <c r="L82" s="64" t="e">
        <f>#REF!-#REF!</f>
        <v>#REF!</v>
      </c>
    </row>
    <row r="83" spans="2:12" s="10" customFormat="1" ht="15">
      <c r="B83" s="42" t="s">
        <v>103</v>
      </c>
      <c r="C83" s="42"/>
      <c r="D83" s="42"/>
      <c r="E83" s="94">
        <v>-25400</v>
      </c>
      <c r="F83" s="21"/>
      <c r="G83" s="119">
        <f>-G78</f>
        <v>-62334</v>
      </c>
      <c r="H83" s="42"/>
      <c r="I83" s="43"/>
      <c r="J83" s="42"/>
      <c r="L83" s="64"/>
    </row>
    <row r="84" spans="2:12" s="10" customFormat="1" ht="6" customHeight="1">
      <c r="B84" s="42"/>
      <c r="C84" s="42"/>
      <c r="D84" s="42"/>
      <c r="E84" s="96"/>
      <c r="F84" s="21"/>
      <c r="G84" s="129"/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4"/>
      <c r="F85" s="21"/>
      <c r="G85" s="119"/>
      <c r="H85" s="42"/>
      <c r="I85" s="43"/>
      <c r="J85" s="42"/>
      <c r="L85" s="64"/>
    </row>
    <row r="86" spans="2:12" s="10" customFormat="1" ht="15">
      <c r="B86" s="42"/>
      <c r="C86" s="42"/>
      <c r="D86" s="42"/>
      <c r="E86" s="172">
        <f>SUM(E82:E83)</f>
        <v>-54971</v>
      </c>
      <c r="F86" s="44"/>
      <c r="G86" s="149">
        <f>SUM(G82:G83)</f>
        <v>-83013</v>
      </c>
      <c r="H86" s="42"/>
      <c r="I86" s="43"/>
      <c r="J86" s="42"/>
      <c r="L86" s="64"/>
    </row>
    <row r="87" spans="2:10" s="10" customFormat="1" ht="6" customHeight="1" thickBot="1">
      <c r="B87" s="42"/>
      <c r="C87" s="42"/>
      <c r="D87" s="42"/>
      <c r="E87" s="174"/>
      <c r="F87" s="44"/>
      <c r="G87" s="151"/>
      <c r="H87" s="42"/>
      <c r="I87" s="43"/>
      <c r="J87" s="42"/>
    </row>
    <row r="88" spans="1:10" s="10" customFormat="1" ht="6.75" customHeight="1">
      <c r="A88" s="1"/>
      <c r="B88" s="1"/>
      <c r="C88" s="2"/>
      <c r="D88" s="2"/>
      <c r="E88" s="140"/>
      <c r="F88" s="75"/>
      <c r="G88" s="143"/>
      <c r="H88" s="3"/>
      <c r="I88" s="3"/>
      <c r="J88" s="3"/>
    </row>
    <row r="89" spans="1:14" s="10" customFormat="1" ht="33.75" customHeight="1">
      <c r="A89" s="177" t="s">
        <v>137</v>
      </c>
      <c r="B89" s="177"/>
      <c r="C89" s="177"/>
      <c r="D89" s="177"/>
      <c r="E89" s="177"/>
      <c r="F89" s="177"/>
      <c r="G89" s="177"/>
      <c r="H89" s="66"/>
      <c r="I89" s="66"/>
      <c r="J89" s="66"/>
      <c r="K89" s="66"/>
      <c r="L89" s="66"/>
      <c r="M89" s="66"/>
      <c r="N89" s="66"/>
    </row>
    <row r="90" spans="1:14" s="10" customFormat="1" ht="7.5" customHeight="1">
      <c r="A90" s="28"/>
      <c r="B90" s="28"/>
      <c r="C90" s="28"/>
      <c r="D90" s="28"/>
      <c r="E90" s="28"/>
      <c r="F90" s="28"/>
      <c r="G90" s="2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41"/>
      <c r="G91" s="28"/>
      <c r="H91" s="66"/>
      <c r="I91" s="66"/>
      <c r="J91" s="66"/>
      <c r="K91" s="66"/>
      <c r="L91" s="66"/>
      <c r="M91" s="66"/>
      <c r="N91" s="66"/>
    </row>
    <row r="92" spans="1:7" s="10" customFormat="1" ht="15">
      <c r="A92" s="10" t="str">
        <f>+'BS'!A93</f>
        <v>The notes set out on pages 5 to 14 form an integral part of the interim financial report.</v>
      </c>
      <c r="E92" s="73"/>
      <c r="F92" s="73"/>
      <c r="G92" s="73"/>
    </row>
    <row r="93" spans="1:11" s="10" customFormat="1" ht="9" customHeight="1">
      <c r="A93" s="48"/>
      <c r="B93" s="48"/>
      <c r="C93" s="48"/>
      <c r="D93" s="48"/>
      <c r="E93" s="74"/>
      <c r="F93" s="74"/>
      <c r="G93" s="74"/>
      <c r="K93" s="48"/>
    </row>
    <row r="94" spans="1:10" s="10" customFormat="1" ht="15">
      <c r="A94" s="47" t="str">
        <f>+'IS'!A73</f>
        <v>PCB Financial Report For Third Quarter Ended 30.09.2007</v>
      </c>
      <c r="B94" s="20"/>
      <c r="C94" s="20"/>
      <c r="D94" s="20"/>
      <c r="E94" s="68" t="s">
        <v>46</v>
      </c>
      <c r="F94" s="69"/>
      <c r="G94" s="46" t="s">
        <v>148</v>
      </c>
      <c r="H94" s="20"/>
      <c r="I94" s="20"/>
      <c r="J94" s="20"/>
    </row>
    <row r="95" spans="5:7" s="10" customFormat="1" ht="15">
      <c r="E95" s="73"/>
      <c r="F95" s="73"/>
      <c r="G95" s="73"/>
    </row>
    <row r="96" spans="5:10" s="10" customFormat="1" ht="15">
      <c r="E96" s="8"/>
      <c r="F96" s="8"/>
      <c r="G96" s="8"/>
      <c r="H96" s="9"/>
      <c r="I96" s="11"/>
      <c r="J96" s="8"/>
    </row>
    <row r="97" spans="5:10" s="10" customFormat="1" ht="15">
      <c r="E97" s="75"/>
      <c r="F97" s="75"/>
      <c r="G97" s="75"/>
      <c r="I97" s="13"/>
      <c r="J97" s="11"/>
    </row>
    <row r="98" spans="5:10" s="10" customFormat="1" ht="15">
      <c r="E98" s="75"/>
      <c r="F98" s="75"/>
      <c r="G98" s="75"/>
      <c r="I98" s="14"/>
      <c r="J98" s="11"/>
    </row>
    <row r="99" spans="5:10" s="10" customFormat="1" ht="15">
      <c r="E99" s="75"/>
      <c r="F99" s="75"/>
      <c r="G99" s="75"/>
      <c r="I99" s="11"/>
      <c r="J99" s="11"/>
    </row>
    <row r="100" spans="1:10" s="10" customFormat="1" ht="15">
      <c r="A100" s="12"/>
      <c r="B100" s="12"/>
      <c r="E100" s="75"/>
      <c r="F100" s="75"/>
      <c r="G100" s="75"/>
      <c r="I100" s="13"/>
      <c r="J100" s="11"/>
    </row>
    <row r="101" spans="1:10" s="10" customFormat="1" ht="15">
      <c r="A101" s="12"/>
      <c r="B101" s="12"/>
      <c r="E101" s="75"/>
      <c r="F101" s="75"/>
      <c r="G101" s="75"/>
      <c r="I101" s="11"/>
      <c r="J101" s="11"/>
    </row>
    <row r="102" spans="5:10" s="10" customFormat="1" ht="15"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3"/>
      <c r="J105" s="11"/>
    </row>
    <row r="106" spans="5:10" s="10" customFormat="1" ht="15">
      <c r="E106" s="75"/>
      <c r="F106" s="75"/>
      <c r="G106" s="75"/>
      <c r="I106" s="11"/>
      <c r="J106" s="11"/>
    </row>
    <row r="107" spans="5:10" s="10" customFormat="1" ht="15">
      <c r="E107" s="75"/>
      <c r="F107" s="75"/>
      <c r="G107" s="75"/>
      <c r="I107" s="5"/>
      <c r="J107" s="11"/>
    </row>
    <row r="108" spans="5:10" s="10" customFormat="1" ht="15">
      <c r="E108" s="75"/>
      <c r="F108" s="75"/>
      <c r="G108" s="75"/>
      <c r="I108" s="3"/>
      <c r="J108" s="11"/>
    </row>
    <row r="109" spans="1:10" s="10" customFormat="1" ht="15">
      <c r="A109" s="12"/>
      <c r="B109" s="12"/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5:10" s="10" customFormat="1" ht="15"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6"/>
      <c r="J127" s="11"/>
    </row>
    <row r="128" spans="5:10" s="10" customFormat="1" ht="15">
      <c r="E128" s="75"/>
      <c r="F128" s="75"/>
      <c r="G128" s="75"/>
      <c r="I128" s="3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7"/>
      <c r="J132" s="11"/>
    </row>
    <row r="133" spans="5:10" s="10" customFormat="1" ht="15">
      <c r="E133" s="75"/>
      <c r="F133" s="75"/>
      <c r="G133" s="75"/>
      <c r="I133" s="3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7"/>
      <c r="J135" s="11"/>
    </row>
    <row r="136" spans="5:10" s="10" customFormat="1" ht="15">
      <c r="E136" s="75"/>
      <c r="F136" s="75"/>
      <c r="G136" s="75"/>
      <c r="I136" s="3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</sheetData>
  <mergeCells count="6">
    <mergeCell ref="A7:G7"/>
    <mergeCell ref="A89:G89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djcdk7qc3x2rdcm32rf7xh7vm</cp:lastModifiedBy>
  <cp:lastPrinted>2007-11-19T06:40:39Z</cp:lastPrinted>
  <dcterms:created xsi:type="dcterms:W3CDTF">2000-06-16T03:40:39Z</dcterms:created>
  <dcterms:modified xsi:type="dcterms:W3CDTF">2007-11-19T12:00:23Z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